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0" windowWidth="14520" windowHeight="1210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_FilterDatabase" localSheetId="0" hidden="1">'4-1'!$A$4:$M$243</definedName>
    <definedName name="_xlnm._FilterDatabase" localSheetId="1" hidden="1">'4-2'!$A$4:$K$123</definedName>
    <definedName name="_xlnm.Print_Area" localSheetId="1">'4-2'!$A$1:$K$123</definedName>
    <definedName name="_xlnm.Print_Area" localSheetId="2">'4-3'!$A$1:$D$21</definedName>
    <definedName name="_xlnm.Print_Area" localSheetId="3">'4-4'!$A$1:$F$14</definedName>
    <definedName name="_xlnm.Print_Area" localSheetId="4">'5-1 და 5-2 ა'!$A$1:$F$17</definedName>
    <definedName name="_xlnm.Print_Area" localSheetId="5">'5-1 და 5-2 ბ'!$A$1:$L$57</definedName>
    <definedName name="_xlnm.Print_Area" localSheetId="13">'5-10'!$A$1:$H$25</definedName>
    <definedName name="_xlnm.Print_Area" localSheetId="14">'5-11'!$A$1:$F$26</definedName>
    <definedName name="_xlnm.Print_Area" localSheetId="15">'5-12'!$A$1:$F$31</definedName>
    <definedName name="_xlnm.Print_Area" localSheetId="6">'5-3'!$A$1:$M$11</definedName>
    <definedName name="_xlnm.Print_Area" localSheetId="7">'5-4'!$A$1:$D$9</definedName>
    <definedName name="_xlnm.Print_Area" localSheetId="8">'5-5'!$A$1:$C$27</definedName>
    <definedName name="_xlnm.Print_Area" localSheetId="9">'5-6'!$A$1:$B$5</definedName>
    <definedName name="_xlnm.Print_Area" localSheetId="10">'5-7'!$A$1:$B$5</definedName>
    <definedName name="_xlnm.Print_Area" localSheetId="11">'5-8'!$A$1:$B$16</definedName>
    <definedName name="_xlnm.Print_Area" localSheetId="12">'5-9'!$A$1:$B$6</definedName>
  </definedNames>
  <calcPr fullCalcOnLoad="1"/>
</workbook>
</file>

<file path=xl/sharedStrings.xml><?xml version="1.0" encoding="utf-8"?>
<sst xmlns="http://schemas.openxmlformats.org/spreadsheetml/2006/main" count="2151" uniqueCount="580">
  <si>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</si>
  <si>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</si>
  <si>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</si>
  <si>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</si>
  <si>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</si>
  <si>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</si>
  <si>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</si>
  <si>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</si>
  <si>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</si>
  <si>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</si>
  <si>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</si>
  <si>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</si>
  <si>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</si>
  <si>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</si>
  <si>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</si>
  <si>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</si>
  <si>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</si>
  <si>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</si>
  <si>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</si>
  <si>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</si>
  <si>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</si>
  <si>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</si>
  <si>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</si>
  <si>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</si>
  <si>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</si>
  <si>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</si>
  <si>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</si>
  <si>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</si>
  <si>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</si>
  <si>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</si>
  <si>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</si>
  <si>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</si>
  <si>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</si>
  <si>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</si>
  <si>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</si>
  <si>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</si>
  <si>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</si>
  <si>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</si>
  <si>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 მიერ გაცემული გრანტების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</si>
  <si>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</si>
  <si>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</si>
  <si>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</si>
  <si>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</si>
  <si>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</si>
  <si>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</si>
  <si>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</si>
  <si>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</si>
  <si>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</si>
  <si>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</si>
  <si>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</si>
  <si>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r>
      <t>ინფორმაცია</t>
    </r>
    <r>
      <rPr>
        <b/>
        <u val="single"/>
        <sz val="11"/>
        <color indexed="8"/>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</si>
  <si>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</si>
  <si>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</si>
  <si>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</si>
  <si>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</si>
  <si>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</si>
  <si>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</si>
  <si>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</si>
  <si>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</si>
  <si>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</si>
  <si>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</si>
  <si>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</si>
  <si>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r>
      <t xml:space="preserve">ინფორმაცია </t>
    </r>
    <r>
      <rPr>
        <sz val="11"/>
        <color indexed="8"/>
        <rFont val="Calibri"/>
        <family val="2"/>
      </rPr>
      <t>(</t>
    </r>
    <r>
      <rPr>
        <u val="single"/>
        <sz val="11"/>
        <color indexed="8"/>
        <rFont val="Calibri"/>
        <family val="2"/>
      </rPr>
      <t>ორგანიზაციის დასახელება)</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(რიცხვი, თვე, წელი)</t>
    </r>
    <r>
      <rPr>
        <sz val="14"/>
        <color indexed="8"/>
        <rFont val="Calibri"/>
        <family val="2"/>
      </rPr>
      <t xml:space="preserve"> </t>
    </r>
    <r>
      <rPr>
        <b/>
        <sz val="14"/>
        <color indexed="8"/>
        <rFont val="Calibri"/>
        <family val="2"/>
      </rPr>
      <t>მდგომარეობით</t>
    </r>
  </si>
  <si>
    <t>გამოშვების წელი</t>
  </si>
  <si>
    <t>ავტომანქანის მოდელი</t>
  </si>
  <si>
    <r>
      <t xml:space="preserve">ინფორმაცია </t>
    </r>
    <r>
      <rPr>
        <u val="single"/>
        <sz val="11"/>
        <color indexed="8"/>
        <rFont val="Calibri"/>
        <family val="2"/>
      </rPr>
      <t xml:space="preserve">(ორგანიზაციის დასახელება)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(რიცხვი, თვე, წელი)</t>
    </r>
    <r>
      <rPr>
        <b/>
        <sz val="14"/>
        <color indexed="8"/>
        <rFont val="Calibri"/>
        <family val="2"/>
      </rPr>
      <t xml:space="preserve"> მდგომარეობით</t>
    </r>
  </si>
  <si>
    <t>ლიტრებში</t>
  </si>
  <si>
    <t>20-- წლის განმავლობაში მოხმარებული საწვავის ხარჯი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</si>
  <si>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მიერ მოხმარებული საწვავის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</si>
  <si>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20-- წლის განმავლობაში ავტოსატრანსპორტო საშუალებების ტექნიკურ მომსახურებაზე გაწეული ხარჯები</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</si>
  <si>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</si>
  <si>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</si>
  <si>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</si>
  <si>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</si>
  <si>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</si>
  <si>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საბიუჯეტო ასიგნებები</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</si>
  <si>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</si>
  <si>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</si>
  <si>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</si>
  <si>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</si>
  <si>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</si>
  <si>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</si>
  <si>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</si>
  <si>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</si>
  <si>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</si>
  <si>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</si>
  <si>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</si>
  <si>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</si>
  <si>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</si>
  <si>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</si>
  <si>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</si>
  <si>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</si>
  <si>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</si>
  <si>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</si>
  <si>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</si>
  <si>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</si>
  <si>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</si>
  <si>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</si>
  <si>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</si>
  <si>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</si>
  <si>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</si>
  <si>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</si>
  <si>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</si>
  <si>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</si>
  <si>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</si>
  <si>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</si>
  <si>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</si>
  <si>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</si>
  <si>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</si>
  <si>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</si>
  <si>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</si>
  <si>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</si>
  <si>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</si>
  <si>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</si>
  <si>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</si>
  <si>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</si>
  <si>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</si>
  <si>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</si>
  <si>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rPr>
        <u val="single"/>
        <sz val="11"/>
        <color indexed="8"/>
        <rFont val="Calibri"/>
        <family val="2"/>
      </rPr>
      <t>(ორგანიზაციის დასახელება)-</t>
    </r>
    <r>
      <rPr>
        <b/>
        <sz val="14"/>
        <color indexed="8"/>
        <rFont val="Calibri"/>
        <family val="2"/>
      </rPr>
      <t xml:space="preserve">ის 20-- წლის დამტკიცებული და დაზუსტებული ბიუჯეტი და მისი შესრულება </t>
    </r>
    <r>
      <rPr>
        <u val="single"/>
        <sz val="11"/>
        <color indexed="8"/>
        <rFont val="Calibri"/>
        <family val="2"/>
      </rPr>
      <t xml:space="preserve"> (რიცხვი, თვე, წელი)</t>
    </r>
    <r>
      <rPr>
        <b/>
        <sz val="14"/>
        <color indexed="8"/>
        <rFont val="Calibri"/>
        <family val="2"/>
      </rPr>
      <t xml:space="preserve"> მდგომარეობით</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</si>
  <si>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</si>
  <si>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</si>
  <si>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</si>
  <si>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</si>
  <si>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</si>
  <si>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</si>
  <si>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</si>
  <si>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</si>
  <si>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</si>
  <si>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</si>
  <si>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</si>
  <si>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</si>
  <si>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</si>
  <si>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</si>
  <si>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</si>
  <si>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</si>
  <si>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</si>
  <si>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</si>
  <si>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</si>
  <si>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</si>
  <si>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t>სხვა დანარჩენი თანამშრომელი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</si>
  <si>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</si>
  <si>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</si>
  <si>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გრანტის/კრედიტის მოცულობა შესაბამის ვალუტაში</t>
  </si>
  <si>
    <t>ხელშეკრულების მოქმედების ვადა</t>
  </si>
  <si>
    <t>შესაბამის ვალუტაში</t>
  </si>
  <si>
    <t>კონვერტირებული ლარში</t>
  </si>
  <si>
    <t>20-- წლის განმავლობაში სატელეფონო საუბრებზე  გაწეული სატელეკომუნიკაციო  ხარჯები ჯამურად</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</si>
  <si>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</si>
  <si>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</si>
  <si>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</si>
  <si>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</si>
  <si>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</si>
  <si>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</si>
  <si>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</si>
  <si>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</si>
  <si>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</si>
  <si>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</si>
  <si>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t>გამ. ელ. ტენდერი</t>
  </si>
  <si>
    <t>I, II</t>
  </si>
  <si>
    <t>ზღვრების შესაბამისად</t>
  </si>
  <si>
    <t>გამ. შესყიდვა</t>
  </si>
  <si>
    <t>წარმოამდგენლობითი ხარჯები</t>
  </si>
  <si>
    <t>კონს. შესყიდვა</t>
  </si>
  <si>
    <t>I, II, III, IV</t>
  </si>
  <si>
    <t>I</t>
  </si>
  <si>
    <t>გადაუდებელი აუცილებლობა</t>
  </si>
  <si>
    <t>ნორმატიული აქტით დადგენილი გადასახდელები</t>
  </si>
  <si>
    <t>პრეზ. ან მთავრ. სამართლებლივი აქტი</t>
  </si>
  <si>
    <t>ექსკლუზივი</t>
  </si>
  <si>
    <t>საკუთარი სახსრები</t>
  </si>
  <si>
    <t>საკუთარი სულ:</t>
  </si>
  <si>
    <t>ერთად სულ:</t>
  </si>
  <si>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</si>
  <si>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სსიპ დაცვის პოლიციის დეპარტამენტი</t>
  </si>
  <si>
    <t>ავტოსატრანსპორტო საშუალებების დაზღვევა</t>
  </si>
  <si>
    <t>ელ. ტენდერი (ერთობლივი შესყიდვა)</t>
  </si>
  <si>
    <t>შპს რომპეტროლ საქართველო</t>
  </si>
  <si>
    <t>დიზელი</t>
  </si>
  <si>
    <t>კონს.  ტენდერი</t>
  </si>
  <si>
    <t>შპს ლუკოილ ჯორჯია</t>
  </si>
  <si>
    <t>სსიპ საჯარო რეესტრის ეროვნული სააგენტო</t>
  </si>
  <si>
    <t>დოკუმენტბრუნვის ელ სისტემაში ჩართვა</t>
  </si>
  <si>
    <t>სს სილქნეტი</t>
  </si>
  <si>
    <t>გ. შ.</t>
  </si>
  <si>
    <t>ავტო-ტექ მომსახურება</t>
  </si>
  <si>
    <t>შპს ყვარელავტოგზა</t>
  </si>
  <si>
    <t>შპს მაგთიკომი</t>
  </si>
  <si>
    <t>სატელეკომუნიკაციო მომსახურება</t>
  </si>
  <si>
    <t>ტვირთის გადაზიდვა</t>
  </si>
  <si>
    <t>მჟავეულობა</t>
  </si>
  <si>
    <t>რძის პროდუქტები</t>
  </si>
  <si>
    <t>პური</t>
  </si>
  <si>
    <t>თევზის პროდუქტები</t>
  </si>
  <si>
    <t>ფქვილი</t>
  </si>
  <si>
    <t>უალკოჰოლო სასმელები</t>
  </si>
  <si>
    <t>კვერცხი</t>
  </si>
  <si>
    <t>სს ჰიუნდაი ავტო საქართველო</t>
  </si>
  <si>
    <t>შპს კვესი ჯგუფი</t>
  </si>
  <si>
    <t>08-ის მომსახურება</t>
  </si>
  <si>
    <t>ააიპ მართვის აკადემია</t>
  </si>
  <si>
    <t>სსიპ ლევან სამხარაულის სასამართლო ექსპერტიზის ეროვნული  ბიურო</t>
  </si>
  <si>
    <t>სს აი თი დი სი</t>
  </si>
  <si>
    <t>შპს ჯი-თი მოტორსი</t>
  </si>
  <si>
    <t>ი/მ ნიკოლოზ ხაჩატურიანი</t>
  </si>
  <si>
    <t>კურსთა შორის სხვაობა</t>
  </si>
  <si>
    <r>
      <t xml:space="preserve">დანართი </t>
    </r>
    <r>
      <rPr>
        <b/>
        <i/>
        <sz val="10"/>
        <color indexed="8"/>
        <rFont val="Calibri"/>
        <family val="2"/>
      </rPr>
      <t>№1</t>
    </r>
  </si>
  <si>
    <t>სსიპ საქ. საკანონმდებლო მაცნე</t>
  </si>
  <si>
    <t>ი/მ ბესიკი თვალიაშვილი</t>
  </si>
  <si>
    <t>შპს ატელიე რუმსი</t>
  </si>
  <si>
    <t>სატრენინგო მომსახურება ფრანგული ენა</t>
  </si>
  <si>
    <t>ღონისძიებების ორგანიზების მომსახურების შესყიდვა</t>
  </si>
  <si>
    <t>სასაჩუქრე ჩანთა ბრენდირებ</t>
  </si>
  <si>
    <t>გახმოვანების აპარატურის დაქირავება და მომსახურება ყვარელში</t>
  </si>
  <si>
    <t>ბიუჯეტი   სულ:</t>
  </si>
  <si>
    <t>შპს „დაზღვევის კომპანია ქართუ“</t>
  </si>
  <si>
    <t xml:space="preserve">1. ჯაბა აბრამიშვილის, </t>
  </si>
  <si>
    <t xml:space="preserve"> 2. ნიკოლოზ ყარალაშვილის </t>
  </si>
  <si>
    <t xml:space="preserve">3 ბაქარი აბრამიშვილის </t>
  </si>
  <si>
    <t xml:space="preserve">4. ი/მ კობა მათითაიშვილი  </t>
  </si>
  <si>
    <t>შპს ვოიაჟ ტური</t>
  </si>
  <si>
    <t>შპს EGO</t>
  </si>
  <si>
    <t>შპს QBITS</t>
  </si>
  <si>
    <t>სსიპ საქართველოს ტექნიკური უნივერსიტეტი</t>
  </si>
  <si>
    <t>ი/მ  ვალერიან სოფრომაძე</t>
  </si>
  <si>
    <t>სსიპ "სმართ ლოჯიქი" (SMART LOGIC)</t>
  </si>
  <si>
    <t>112</t>
  </si>
  <si>
    <t>შპს საქართველოს ფოსტა</t>
  </si>
  <si>
    <t xml:space="preserve">,,დიპლომატი საფრანგეთის საელჩო"  საქართველოს ფრანგული ინსტიტუტი </t>
  </si>
  <si>
    <t xml:space="preserve"> შპს გლ პრინტ               GL PRINT</t>
  </si>
  <si>
    <t xml:space="preserve">112                             შპს მაგთიკომის </t>
  </si>
  <si>
    <t xml:space="preserve">შპს "ახალი ამბების სააგენტო კაუკასუსნიუსი" </t>
  </si>
  <si>
    <t>შპს "Mindstream"</t>
  </si>
  <si>
    <t>შ.პ.ს. ,,გონიო-L“</t>
  </si>
  <si>
    <t>შპს ჯეოპრინტი</t>
  </si>
  <si>
    <t>შპს თბილისის ბიზნეს სახლი</t>
  </si>
  <si>
    <t xml:space="preserve">შპს  ,,niart vision“(ნიარტ ვიჟენი) </t>
  </si>
  <si>
    <t>ტარიელი ყულიჯანიშვილი</t>
  </si>
  <si>
    <t>შპს გრანდ მეტალი</t>
  </si>
  <si>
    <t xml:space="preserve">შპს „აითი-ნოლიჯი” </t>
  </si>
  <si>
    <t>შპს ნატახტარი</t>
  </si>
  <si>
    <t xml:space="preserve">          შპს დანდელიონ  </t>
  </si>
  <si>
    <t xml:space="preserve"> გიორგი ხაჩატურიანი</t>
  </si>
  <si>
    <t xml:space="preserve">              დი ენდ ჯი</t>
  </si>
  <si>
    <t>შპს დანდელიონ</t>
  </si>
  <si>
    <t>გიორგი ხაჩატურიანი</t>
  </si>
  <si>
    <t>ფ/პ ტარიელი ყულიჯანიშვილი</t>
  </si>
  <si>
    <t>შპს LIG STUDIO</t>
  </si>
  <si>
    <t>შპს ჯი-სი-თი</t>
  </si>
  <si>
    <t xml:space="preserve">შპს printer.ge  </t>
  </si>
  <si>
    <t>79952000 - ღონისძიებების ორგანიზება</t>
  </si>
  <si>
    <t>60100000 - საავტომობილო ტრანსპორტის მომსახურებები</t>
  </si>
  <si>
    <t>მოსაწვევები</t>
  </si>
  <si>
    <t>ხილი, ბოსტნეული</t>
  </si>
  <si>
    <t>ხორცი და ხორცის პროდუქტები</t>
  </si>
  <si>
    <t>პური და სხვადასხვა მშრალი პროდუქტ</t>
  </si>
  <si>
    <t>უალკოჰოლო და ალკოფოლური  სასმელები</t>
  </si>
  <si>
    <t>ხის ნახშირი</t>
  </si>
  <si>
    <t>ხელსახოცები    ქსოვილის ნივთები</t>
  </si>
  <si>
    <t>დაცვის მომსახურება ყვარლის  ფილიალში</t>
  </si>
  <si>
    <t>ბენზინი პრემიუმი ავანგარდი</t>
  </si>
  <si>
    <t>ინტერნეტ მომსახურება ვებ გვერდის</t>
  </si>
  <si>
    <t>ელ. საკომუნიკაციო მომსახურება Tbilisi</t>
  </si>
  <si>
    <t>საფოსტო და საკურიერო მომსახურებები</t>
  </si>
  <si>
    <t>თოვლის ხვეტის მომსახურება ყვარელში</t>
  </si>
  <si>
    <t>კარტრიჯ დატენვა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</si>
  <si>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ნიგოზი</t>
  </si>
  <si>
    <t>მედეა მონიტორინგი</t>
  </si>
  <si>
    <t>ხოსიტაშვილის ტრერნინგი</t>
  </si>
  <si>
    <t>ინგლისურის წიგნები</t>
  </si>
  <si>
    <t xml:space="preserve"> ციფრული ბეჭდვა)</t>
  </si>
  <si>
    <t>მთარგმნელობითი მომსახურება  - საკანცელარიო მომსახურებები</t>
  </si>
  <si>
    <t xml:space="preserve">ფქვილი და ზეთი </t>
  </si>
  <si>
    <t xml:space="preserve">ზეთები და ცხიმები </t>
  </si>
  <si>
    <t xml:space="preserve"> სარეკლამო მასალა შტენდერი</t>
  </si>
  <si>
    <t>მაყალი-საოჯახო ტექნიკა</t>
  </si>
  <si>
    <t>პიჯაკი,შარვალი, გარედან ჩასაცმელი ტანსაცმელი</t>
  </si>
  <si>
    <t xml:space="preserve"> მაგიდის გადასაფარებლები</t>
  </si>
  <si>
    <t>კაბელი</t>
  </si>
  <si>
    <t>ბეჭდვითი მომსახურება</t>
  </si>
  <si>
    <t>200 კატალოგის ბეჭდვა</t>
  </si>
  <si>
    <t>ვიდეო რგოლი</t>
  </si>
  <si>
    <t>ფოტომომსახურება</t>
  </si>
  <si>
    <t xml:space="preserve">კვერცხი </t>
  </si>
  <si>
    <t>15800000 - სხვადასხვა საკვები პროდუქტი</t>
  </si>
  <si>
    <t>გ.  შ.  (წარმომადგენლობითი ) კანონის მე-10' მუხლის მე-3 პუნქტის `ვ~ ქვეპუნქ</t>
  </si>
  <si>
    <t>გ.  შ. (ექსკლუზივი)</t>
  </si>
  <si>
    <t>გ.  შ. (მთავრობის განკარგულება)2012 წლის 14 მაისის N929 განკარგულების საფუძველზე</t>
  </si>
  <si>
    <t>გ.  შ. (მთავრობის განკარგულება)  ) 24.12.14 N2406 განკარგულების საფუძველზე და 23.03.2012  N496</t>
  </si>
  <si>
    <t xml:space="preserve">გ.  შ. (მთავრობის განკარგულება)  ) 24.12.14 N2406 განკარგულების საფუძველზე </t>
  </si>
  <si>
    <t>გ.  შ. (მთავრობის განკარგულება)  წლის 26.09.2012  განკარგულების  #1805</t>
  </si>
  <si>
    <t>გ.  შ. სახ.შესყიდვების შესახებ კანონის 1 მუხლის მე-3 პუნქტის  ,,ს" ქვეპუნქტი</t>
  </si>
  <si>
    <t xml:space="preserve">გ.  შ. (მთავრობის განკარგულება)  ) 24.12.14 N2405 განკარგულების საფუძველზე </t>
  </si>
  <si>
    <t xml:space="preserve">გ.  შ. (გადაუდებელი აუცილებლობა) #434   22.01.2015    </t>
  </si>
  <si>
    <t>გ.  შ. (ნორმატიული)  საქართველოს კანონის 10' მუხლის მე-3 პუნქტის ,,ზ'' ქვეპუნქტის თანახმად</t>
  </si>
  <si>
    <t>224</t>
  </si>
  <si>
    <t>გ.ე.ტ.</t>
  </si>
  <si>
    <t xml:space="preserve">გ.  შ. (მთავრობის განკარგულება)  24.12.14 N2406 განკარგულების საფუძველზე </t>
  </si>
  <si>
    <t>სულ საბიუჯეტო</t>
  </si>
  <si>
    <t xml:space="preserve">შპს ,,GF COMPANY”  </t>
  </si>
  <si>
    <t xml:space="preserve">შპს ,,ალტა” </t>
  </si>
  <si>
    <t>შპს ორისი</t>
  </si>
  <si>
    <t>სსიპ საქართველოს  საკანონმდებლო მაცნე</t>
  </si>
  <si>
    <t>ვიდეოთამაშები)</t>
  </si>
  <si>
    <t>ორისის პროგრამა განახლებით</t>
  </si>
  <si>
    <t>მაცნეს  1 იუზერი მონაცემთა მომსახურება</t>
  </si>
  <si>
    <t>გ. შ.  (ნორმატიული აქტით) განკარგულებაც 2406</t>
  </si>
  <si>
    <t xml:space="preserve">საექსპერტო მომსახურება „სმართ ჰაუს ენდ ოფისი“-ს მიერ „მიკროფონების, ხმამაღლა-მოლაპარაკეების/ რეპროდუქტორების სამონტაჟო სამუშაოების ექსპერტიზა </t>
  </si>
  <si>
    <t xml:space="preserve">საექსპერტო მომსახურება შპს  ,,ყვარელრემშენის" ყვარელში ღობის მონტჟის ექსპერტიზა </t>
  </si>
  <si>
    <t>თეთრი ფერის სამუშაო მაგიდა, ზომით 140*75*75 - ლამინატით და მეტალის კონსტრუქციით</t>
  </si>
  <si>
    <t>კომპიუტ. კლასისთვის-90/60/60, კაბელის ხვრელით, ლამინატის, მოძრავი უჯრა კლავიატურისთვს, კვადრ. მილის ფეხით</t>
  </si>
  <si>
    <t>გორგოლაჭიანი სავარძელი, ბადე  ზურგით, ალუმინის ფეხით</t>
  </si>
  <si>
    <t>სკამი, ბადის ზურგით და ნაჭრის დასაჯდომით, კუთხოვანი ფეხით</t>
  </si>
  <si>
    <t>თეთრი მეტალის კარადა გასაწევი კარით, 140*45*105</t>
  </si>
  <si>
    <t>მეტალის კარადა ოთხი ღია თაროთი  195*100*30</t>
  </si>
  <si>
    <t>ლამინათის დაბალი კარადა მინის გასაწევი კარებით 90*75სმ.</t>
  </si>
  <si>
    <t>მეტალის საოფისე მოძრავი ტუმბო ( გორგოლაჭებზე ) 3 უჯრით, 400მმ*590მმ.</t>
  </si>
  <si>
    <t>თეთრი ფერის სამუშაო მაგიდა, ზომით 180*80</t>
  </si>
  <si>
    <t>სსიპ საქართველოს საკანონმდებლო მაცნე</t>
  </si>
  <si>
    <t>I, II, III</t>
  </si>
  <si>
    <t>III, IV</t>
  </si>
  <si>
    <t>II, III, IV</t>
  </si>
  <si>
    <t>II</t>
  </si>
  <si>
    <t>II, III</t>
  </si>
  <si>
    <t>III</t>
  </si>
  <si>
    <t>სტურებისათვის ტრანსპორტით მომსახურება 60100000 - საავტომობილო ტრანსპორტის მომსახურებები</t>
  </si>
  <si>
    <t>ტექნიკური კომპიუტერული უზრუნველყოფა</t>
  </si>
  <si>
    <t>გ. შ</t>
  </si>
  <si>
    <t>გ. შ. კანონის მე-10/ მუხლის მესამე პუნქტის „თ“ ქვეპუნქტის და  21.01.2011 წლის მთავრობის დადგენილება  N26</t>
  </si>
  <si>
    <t xml:space="preserve">თბილისი  ტრენინგის მონაწილეთა კვება-რესტორნებისა და კვების საწარმოების მომსახურეობები  </t>
  </si>
  <si>
    <t>სერთიფიკატების ბეჭდვა</t>
  </si>
  <si>
    <t>შპს    სკს</t>
  </si>
  <si>
    <t>34980000 - ტრანსპორტის ბილეთები</t>
  </si>
  <si>
    <t>გ.შ</t>
  </si>
  <si>
    <t>შპს კუბიkონი</t>
  </si>
  <si>
    <t>პროექტისა და გეგმის მომზადება, ხარჯების გამოთვლა</t>
  </si>
  <si>
    <t xml:space="preserve">გადაუდებელი  იუსტ.სამინისტროს 2015 წლის 25 მაისის  #4071 წერილის საფუძველზე </t>
  </si>
  <si>
    <t>შპს „ალტა“</t>
  </si>
  <si>
    <t xml:space="preserve">ლეპტოპი 40ცალი -სტანდარტული პორტაბელური/სატარებელი კომპიუტერი  </t>
  </si>
  <si>
    <t>კონოლიდ</t>
  </si>
  <si>
    <t>შპს Aksworks</t>
  </si>
  <si>
    <t>რემონტი</t>
  </si>
  <si>
    <t>ი/მ ეფრემ ბულია</t>
  </si>
  <si>
    <t>ჭურწელი</t>
  </si>
  <si>
    <t>ი/მ ტარიელ ყულიჯანიშვილი</t>
  </si>
  <si>
    <t xml:space="preserve">მზა და დაკონსერვებული თევზი </t>
  </si>
  <si>
    <t xml:space="preserve">კვების საწარმოების მომსახურეობები  </t>
  </si>
  <si>
    <t xml:space="preserve">სატრენინგო მომსახურება </t>
  </si>
  <si>
    <t>შპა ალტა</t>
  </si>
  <si>
    <t>10 პერსონალური კომპიუტერი</t>
  </si>
  <si>
    <t>შპს ნიუტექი</t>
  </si>
  <si>
    <t>გამაგრილებელი ჯგუფების შეკეთება და ტექნიკური მომსახურება</t>
  </si>
  <si>
    <t xml:space="preserve"> ლიფტების, ჩამჩიანი ამწეების ან ესკალატორების ნაწილები</t>
  </si>
  <si>
    <t>შპს ელსაკო</t>
  </si>
  <si>
    <t>22459100 - სარეკლამო მისაკრავი ეტიკეტები/სტიკერები და ზოლები</t>
  </si>
  <si>
    <t>შპს იბერია ავტოჰაუსი</t>
  </si>
  <si>
    <t>შპს საქართველო ჩინეთის ბიზნეს ჯგუფი  შპს Georgia China Business Group</t>
  </si>
  <si>
    <t>18812400 - ფლოსტები</t>
  </si>
  <si>
    <t>შპს გუმი+</t>
  </si>
  <si>
    <t>თხევადი საპნის მექანიკური დისპენსერი</t>
  </si>
  <si>
    <t>შპს ,,livin color”</t>
  </si>
  <si>
    <t>22462000 - სარეკლამო მასალა</t>
  </si>
  <si>
    <t xml:space="preserve">გ.  შ. (მთავრობის განკარგულება)  ) 5.05.15   N907 განკარგულების საფუძველზე </t>
  </si>
  <si>
    <t xml:space="preserve">შპს ნილა  </t>
  </si>
  <si>
    <t>39800000 - საწმენდი და საპრიალებელი პროდუქცია</t>
  </si>
  <si>
    <t xml:space="preserve">შპს CityMarket </t>
  </si>
  <si>
    <t xml:space="preserve">ავეჯის აქსესუარები-ცოცხი,აქანდაზი,ერთჯერადიჭიქები </t>
  </si>
  <si>
    <t>შპს ქართული ანიმაციური ჯგუფი</t>
  </si>
  <si>
    <t>ანიმატორი 1</t>
  </si>
  <si>
    <t>გ. შ.მთავრობის განკარგულების   N907   5.05.15</t>
  </si>
  <si>
    <t>ფ/პ ზაქარია დოლიძე</t>
  </si>
  <si>
    <t>სარეკლამო ტანსაცმელი მასკოტი</t>
  </si>
  <si>
    <t>შპს პანორამა</t>
  </si>
  <si>
    <t>ბანერები</t>
  </si>
  <si>
    <t>ფ/პ გიორგი ხმალაძე</t>
  </si>
  <si>
    <t xml:space="preserve">მომსახურებები არასახიფათო ნარჩენების, ნაგვის დამუშავებისა და გატანის სფეროში </t>
  </si>
  <si>
    <t xml:space="preserve">შპს დავითი   </t>
  </si>
  <si>
    <t>საკანცელარიო საქონელი</t>
  </si>
  <si>
    <t>შპს ჯორჯია კომპანი</t>
  </si>
  <si>
    <t>16310000 - სათიბი მანქანები</t>
  </si>
  <si>
    <t>წყლის საწმენდი ქიმიკატები</t>
  </si>
  <si>
    <t>წყლის გასაფილტრი და გასაწმენდი დანადგარები და აპარატურა</t>
  </si>
  <si>
    <t xml:space="preserve">შპს ვი დი ჯი გრუპი  </t>
  </si>
  <si>
    <t>ტუალეტის ქაღალდები...</t>
  </si>
  <si>
    <t>შპს უსაფრთხო კვება</t>
  </si>
  <si>
    <t>1500 ტრენინგის მონაწ  კვება რესტორნებისა და კვების საწარმოების მომსახურეობები</t>
  </si>
  <si>
    <t>შპს შუშის სახლი</t>
  </si>
  <si>
    <t>14820000 - მინა</t>
  </si>
  <si>
    <t xml:space="preserve">თევზის პროდუქტების </t>
  </si>
  <si>
    <t xml:space="preserve">ი/მ მიხეილ ხიზანიშვილი  </t>
  </si>
  <si>
    <t>ტვირთის გადაზიდვის მომსახურებები თბილისში</t>
  </si>
  <si>
    <t>შპს ზუსელა</t>
  </si>
  <si>
    <t xml:space="preserve">გ.  შ. (გადაუდებელი აუცილებლობა) #4582   10.06.15    </t>
  </si>
  <si>
    <t>ხელსახოცები პირადი ჰიგიენის ნივთები</t>
  </si>
  <si>
    <t xml:space="preserve">სასმელი წყალი </t>
  </si>
  <si>
    <t>ი/მ პაატა კვიჭიძე</t>
  </si>
  <si>
    <t>ამსტონგის ფილები-ფირფიტები (სამშენებლო დანიშნულების)</t>
  </si>
  <si>
    <t>შპს სუპერ ტვ</t>
  </si>
  <si>
    <t>სატელევიზიო და რადიომომსახურებები</t>
  </si>
  <si>
    <t>შპს თეგეტა მოტორსი</t>
  </si>
  <si>
    <t>საწვავის ფილტრი და ზეთის ფილტრი</t>
  </si>
  <si>
    <t>შპს ლივინ ქოლორი-     livin color</t>
  </si>
  <si>
    <t>22140000 - საინფორმაციო ფურცლები</t>
  </si>
  <si>
    <t>საექსპერტო მომსახურება</t>
  </si>
  <si>
    <t>გ. შ. ნორ</t>
  </si>
  <si>
    <t xml:space="preserve"> შპს ენერგია 2010 </t>
  </si>
  <si>
    <t>ნათურები</t>
  </si>
  <si>
    <t>სსიპ `საქართველოს ტექნიკური უნივერსიტეტი“</t>
  </si>
  <si>
    <t>ტესტირება და შეფასება</t>
  </si>
  <si>
    <t>ავტომანქანა სუზუკი</t>
  </si>
  <si>
    <t>სუზუკის ავტო-ტექ მომსახურება</t>
  </si>
  <si>
    <t>ფ/პ ნათია წკეპლაძე</t>
  </si>
  <si>
    <t>2/0504 ფლიპჩარტის ქაღალდი 20 ფურცლიანი</t>
  </si>
  <si>
    <t>სოფელ ფოკის საშუალო სკოლა</t>
  </si>
  <si>
    <t>2/E7892 ფლიპჩარტის დაფა თეთრი 90/60</t>
  </si>
  <si>
    <t>ბრენდირებული ჭიქა</t>
  </si>
  <si>
    <t>კალამი ნიკელის თავით</t>
  </si>
  <si>
    <t>მარკერი შავი</t>
  </si>
  <si>
    <t>მარკერი წითელი</t>
  </si>
  <si>
    <t>მარკერი ლურჯი</t>
  </si>
  <si>
    <t>საშლელი</t>
  </si>
  <si>
    <r>
      <t>ინფორმაცია სსიპ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 xml:space="preserve">30.06.2015 </t>
    </r>
    <r>
      <rPr>
        <b/>
        <sz val="14"/>
        <color indexed="8"/>
        <rFont val="Calibri"/>
        <family val="2"/>
      </rPr>
      <t xml:space="preserve">მდგომარეობით  </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</si>
  <si>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</si>
  <si>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</si>
  <si>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t xml:space="preserve">ინფორმაცია </t>
    </r>
    <r>
      <rPr>
        <u val="single"/>
        <sz val="11"/>
        <color indexed="8"/>
        <rFont val="Calibri"/>
        <family val="2"/>
      </rPr>
      <t>(იუსტიციის სასწავლო ცენტრის)</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(30.09.2015)</t>
    </r>
    <r>
      <rPr>
        <b/>
        <sz val="14"/>
        <color indexed="8"/>
        <rFont val="Calibri"/>
        <family val="2"/>
      </rPr>
      <t xml:space="preserve"> მდგომარეობით</t>
    </r>
  </si>
  <si>
    <t>შპს თბს ტვ მედია</t>
  </si>
  <si>
    <t>რეკლამის განთავსება</t>
  </si>
  <si>
    <r>
      <t xml:space="preserve">სსიპ </t>
    </r>
    <r>
      <rPr>
        <u val="single"/>
        <sz val="11"/>
        <rFont val="Sylfaen"/>
        <family val="1"/>
      </rPr>
      <t>(იუსტიციის სასწავლო ცენტრი)</t>
    </r>
    <r>
      <rPr>
        <b/>
        <sz val="14"/>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(30.09.2015წ)</t>
    </r>
    <r>
      <rPr>
        <b/>
        <sz val="14"/>
        <rFont val="Sylfaen"/>
        <family val="1"/>
      </rPr>
      <t xml:space="preserve"> მდგომარეობით</t>
    </r>
  </si>
  <si>
    <r>
      <t>ინფორმაცია</t>
    </r>
    <r>
      <rPr>
        <b/>
        <i/>
        <sz val="12"/>
        <color indexed="8"/>
        <rFont val="Calibri"/>
        <family val="2"/>
      </rPr>
      <t xml:space="preserve"> </t>
    </r>
    <r>
      <rPr>
        <b/>
        <sz val="12"/>
        <color indexed="8"/>
        <rFont val="Calibri"/>
        <family val="2"/>
      </rPr>
      <t>სსიპ იუსტიციის სასწავლო ცენტრის მიერ 01.01.15-დან 01.10.2015-მდე  სარეკლამო რგოლების განთავსების მომსახურების სახელმწიფო შესყიდვის შესახებ</t>
    </r>
  </si>
  <si>
    <r>
      <t xml:space="preserve">ინფორმაცია სსიპ იუსტიციის სასწავლო ცენტრის-ის მიერ მივლინებაზე გაწეული ხარჯების შესახებ  </t>
    </r>
    <r>
      <rPr>
        <sz val="11"/>
        <color indexed="8"/>
        <rFont val="Calibri"/>
        <family val="2"/>
      </rPr>
      <t>01.10.2015-ის</t>
    </r>
    <r>
      <rPr>
        <b/>
        <sz val="11"/>
        <color indexed="8"/>
        <rFont val="Calibri"/>
        <family val="2"/>
      </rPr>
      <t xml:space="preserve"> მდგომარეობით  </t>
    </r>
  </si>
  <si>
    <t>,,50 საჯარო მოხელე" პროექტის ფარგლებში</t>
  </si>
  <si>
    <t>სახელმწიფო ბიუჯეტი</t>
  </si>
  <si>
    <t>IV</t>
  </si>
  <si>
    <t>.</t>
  </si>
  <si>
    <t>2014 წლის დავალიანების დაფარვა</t>
  </si>
  <si>
    <t>,,50 საჯარო მოხელის“  პროექტის ფარგლებში</t>
  </si>
  <si>
    <t>,,50 საჯარო მოხელე" პროექტის ფარგლებში  1 დღე და დანარჩენი საკუთარი სახსრებით</t>
  </si>
  <si>
    <t>თანმდევი მომსახურება  Nს-039  30,06,2015</t>
  </si>
  <si>
    <t>ბრიტანეთის საბჭო საქართველოში</t>
  </si>
  <si>
    <t xml:space="preserve">შპს FlexSecure   </t>
  </si>
  <si>
    <t>ინგლისური ენის კურსები</t>
  </si>
  <si>
    <t>40 ცალი კარის საკეტი ყვარლისთვის</t>
  </si>
  <si>
    <t>გ.  შ.  განკარგულება 15.052015  N930</t>
  </si>
  <si>
    <t>შპს გუდვილი</t>
  </si>
  <si>
    <t>შპს სოციალშარკსი</t>
  </si>
  <si>
    <t>შპს  ვესტა</t>
  </si>
  <si>
    <t xml:space="preserve">ააიპ ბრიტანეთის საბჭო საქართველოში  </t>
  </si>
  <si>
    <t xml:space="preserve">შპს ,, Windfors Georgia”  </t>
  </si>
  <si>
    <t xml:space="preserve">შპს თბს ტვ მედია    </t>
  </si>
  <si>
    <t xml:space="preserve">შპს ტრანსლიდერი </t>
  </si>
  <si>
    <t xml:space="preserve">საქართველოს ტექნიკური უნივერსიტეტი   </t>
  </si>
  <si>
    <t>შპს 5 Star</t>
  </si>
  <si>
    <t>სარეკლამო  მომსახურებები ფეისბუქი, იუთუბი...</t>
  </si>
  <si>
    <t>ბრენდირებული სარეკლამო მასალა</t>
  </si>
  <si>
    <t>ტესტირება ინგლისურში   500 კაცის</t>
  </si>
  <si>
    <t>40 წთ ვიდეო რგოლის</t>
  </si>
  <si>
    <t>ტელევიზიაში განთავსება</t>
  </si>
  <si>
    <t>ტრანსპორტირება თბილისი ყვარელი</t>
  </si>
  <si>
    <t>ტესტირება გეპეიში 50 საჯ მოხელის პროექტი და სამსახურისთვის</t>
  </si>
  <si>
    <t>პროექტის კვება თბილისი</t>
  </si>
  <si>
    <t xml:space="preserve">შპს ,, ყვარელრემმშენი“  </t>
  </si>
  <si>
    <t>შპს წარმოებულია საქართველოში</t>
  </si>
  <si>
    <t>შპს საირმე-დ</t>
  </si>
  <si>
    <t>შეზლონგები</t>
  </si>
  <si>
    <t>2000 ბოთლის წყალი</t>
  </si>
  <si>
    <t xml:space="preserve">სარემონტო სამუშაოები </t>
  </si>
  <si>
    <t>5000+220</t>
  </si>
  <si>
    <t>შპს მეღვინეობა ხარება</t>
  </si>
  <si>
    <t>55300000 - რესტორნებისა და კვების საწარმოების მომს ეღვინეობა ხარებაში</t>
  </si>
  <si>
    <t>შპს ნაფოსტარი</t>
  </si>
  <si>
    <t>შპს ჯითი მოტორსი</t>
  </si>
  <si>
    <t>შპს ოფის მენეჯერი</t>
  </si>
  <si>
    <t>შპს თრინი ჯგუფი</t>
  </si>
  <si>
    <t>შპს სანიტარული სერვისი</t>
  </si>
  <si>
    <t>შპს ნექსტ+</t>
  </si>
  <si>
    <t>ი/მ კახი ღუდუშაური</t>
  </si>
  <si>
    <t>შპს ,,ჯა-ბე-ლარი“</t>
  </si>
  <si>
    <t>ი/მ კობა კეღოშვილი</t>
  </si>
  <si>
    <t>შპს ბი ემ სი გორგია</t>
  </si>
  <si>
    <t>შპს ოფის სეტი</t>
  </si>
  <si>
    <t>შპს აიდიეს ბორჯომ თბილისი</t>
  </si>
  <si>
    <t xml:space="preserve">შპს საინფორმაციო და კავშირგაბმულობის სისტემები </t>
  </si>
  <si>
    <t>შპს ჯეო თაირს Geo Tires</t>
  </si>
  <si>
    <t>შპს ,, კაპაროლ ჯორჯია“</t>
  </si>
  <si>
    <t xml:space="preserve">შპს ლაინკუბი    </t>
  </si>
  <si>
    <t>შპს ბი ემ სი შარმი</t>
  </si>
  <si>
    <t xml:space="preserve">შპს 5 Star      </t>
  </si>
  <si>
    <t>შპს სი ტი პარკი</t>
  </si>
  <si>
    <t xml:space="preserve">შპს მთარგმნელობითი აპარატურა პლუს  </t>
  </si>
  <si>
    <t>შპს ,,აკვალაინი”</t>
  </si>
  <si>
    <t>ი/მ ლერი გელენიძე</t>
  </si>
  <si>
    <t xml:space="preserve">შპს SKY GROUP    </t>
  </si>
  <si>
    <t xml:space="preserve">     შპს თბილისის ბიზნეს სახლი</t>
  </si>
  <si>
    <t xml:space="preserve">      შპს ჯეოპრინტი</t>
  </si>
  <si>
    <t xml:space="preserve">ნიკოლოზ ხაჩატურიანი    </t>
  </si>
  <si>
    <t xml:space="preserve">კარგო ლოჯისთიქს გრუფ ჯორჯია 
</t>
  </si>
  <si>
    <t xml:space="preserve">შპს დომბა  </t>
  </si>
  <si>
    <t xml:space="preserve">შპს ოქსფორდ ჰაუსი   </t>
  </si>
  <si>
    <t>გ. შ. ექსკლუზივი</t>
  </si>
  <si>
    <t xml:space="preserve">გ. შ. გადაუდებელი  იუსტ.სამინისტროს 2015 წლის 18 სექტემბრის  #7173  წერილის საფუძველზე </t>
  </si>
  <si>
    <t>პარკი</t>
  </si>
  <si>
    <t>მანქანა  სუზუკის ხალიჩა</t>
  </si>
  <si>
    <t>196 ნაგვის პარკები</t>
  </si>
  <si>
    <t>18424000 - ხელთათმანები</t>
  </si>
  <si>
    <t>44165100 - შლანგები</t>
  </si>
  <si>
    <t>44531600 - ქანჩები</t>
  </si>
  <si>
    <t>90921000 - დეზინფექციასა და დეზინსექციასთან დაკავშირებული მომსახურებები</t>
  </si>
  <si>
    <t>24453000 - ჰერბიციდები- ბალახის მოსაშორებელი</t>
  </si>
  <si>
    <t>44423200 - კიბეები</t>
  </si>
  <si>
    <t>44167111 - მილტუჩას გადამყვანები</t>
  </si>
  <si>
    <t>კვერცხი 5000 ცალი</t>
  </si>
  <si>
    <t>ფქვილის პროდუქტები</t>
  </si>
  <si>
    <t xml:space="preserve"> რძის პროდუქტები </t>
  </si>
  <si>
    <t>პური და პურპოდუქტები</t>
  </si>
  <si>
    <t>ბოსტნეული,  ხილ</t>
  </si>
  <si>
    <t>ხორცეული</t>
  </si>
  <si>
    <t>ავტოსატრანსპორტო საშუალებების  სუზუკის დაზღვევა</t>
  </si>
  <si>
    <t>ზეთები</t>
  </si>
  <si>
    <t>ლიმონათები და გაზირებული მინერალური</t>
  </si>
  <si>
    <t>წებოები</t>
  </si>
  <si>
    <t>დამაგრძელებელი</t>
  </si>
  <si>
    <t xml:space="preserve">ტვირთის გადაზიდვა ყვარელში ქოლგების </t>
  </si>
  <si>
    <t>სამხარაულის ექსპერტიზა კიბის უჯრ, სამზარეულოს და სამრეცხაო</t>
  </si>
  <si>
    <t>სასმელი წყალი ბოთლებში</t>
  </si>
  <si>
    <t>ფერადი 1ც ლაზერული პრინტერები</t>
  </si>
  <si>
    <t xml:space="preserve">საექსპერტო მომსახურება იჯარის </t>
  </si>
  <si>
    <t>ლაზერული პრინტერები 5 ფერად 3 შავ-თეთრ</t>
  </si>
  <si>
    <t>4  საბურავი</t>
  </si>
  <si>
    <t>10+10ლიტრი სათიბავი</t>
  </si>
  <si>
    <t xml:space="preserve">ყვარელში ფერდობის სტაბილიზაციის და კეთილმოწყობის პროექტი
</t>
  </si>
  <si>
    <t xml:space="preserve">5 ცალი ონკანისს სქემა </t>
  </si>
  <si>
    <t>1538 კაცზე კვება 13 ლარიანი</t>
  </si>
  <si>
    <t xml:space="preserve">სინქრონული თარგმნ 5 დღე ყვარელში </t>
  </si>
  <si>
    <t>ჰიპოქლორიდები და ქლორიდები საცურაო აუზის გასაწმენდად</t>
  </si>
  <si>
    <t xml:space="preserve">პროექტისა და გეგმის მომზადება, ხარჯების გამოთვლა დეკი და სახურავი </t>
  </si>
  <si>
    <t>ზედამხედველობა თბილისში და ყვარელში</t>
  </si>
  <si>
    <t>თარგმნელობითი მომსახურება</t>
  </si>
  <si>
    <t>თევზეული</t>
  </si>
  <si>
    <t>ხილ ბოსტანი</t>
  </si>
  <si>
    <t>გადაზიდვა მაგიდების სოხუმ უნივერსტ-სანდროეულზე</t>
  </si>
  <si>
    <t xml:space="preserve"> თაროები </t>
  </si>
  <si>
    <t>გ.  შ.  განკარგულება 1648  30.07.15</t>
  </si>
  <si>
    <t>221221</t>
  </si>
  <si>
    <t xml:space="preserve">OMNIA STRATEGY LLP </t>
  </si>
  <si>
    <t>სატრენინგო მომსახურება</t>
  </si>
  <si>
    <t>შპს "ულტრა"</t>
  </si>
  <si>
    <t>ბიუჯეტი</t>
  </si>
  <si>
    <t>ინტერნეტის მომსახურება ყვარელში</t>
  </si>
  <si>
    <t>გ.  შ.                   შესყ. კანონის 1 მუხლის 3-1 პუნქტ ,,ტ''</t>
  </si>
  <si>
    <r>
      <t>სსიპ ლევან სამხარაულის</t>
    </r>
    <r>
      <rPr>
        <sz val="8"/>
        <rFont val="Sylfaen"/>
        <family val="1"/>
      </rPr>
      <t xml:space="preserve"> სასამართლო ექსპერტიზის ეროვნული  ბიურო</t>
    </r>
  </si>
  <si>
    <t>სითიპარკი            5 მანქანის 12 თვე</t>
  </si>
  <si>
    <r>
      <t xml:space="preserve">საექსპერტო მომსახურება </t>
    </r>
    <r>
      <rPr>
        <sz val="8"/>
        <rFont val="Sylfaen"/>
        <family val="1"/>
      </rPr>
      <t xml:space="preserve"> ყვარელრემშენის აუზის გათბობა დაჩქარებ  ბ-061  15წ</t>
    </r>
  </si>
  <si>
    <r>
      <t xml:space="preserve">34980000 - ტრანსპორტის ბილეთები </t>
    </r>
    <r>
      <rPr>
        <sz val="8"/>
        <rFont val="Sylfaen"/>
        <family val="1"/>
      </rPr>
      <t>ხოსიტაშ და ერეკლე</t>
    </r>
  </si>
  <si>
    <r>
      <t xml:space="preserve">საექსპერტო მომსახურება </t>
    </r>
    <r>
      <rPr>
        <sz val="8"/>
        <rFont val="Sylfaen"/>
        <family val="1"/>
      </rPr>
      <t xml:space="preserve"> შპს Aksworks   ბ-056   15წ</t>
    </r>
  </si>
  <si>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</si>
  <si>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შენიშვნა **: დანართი ქვეყნდება კვარტალურად, კვარტლის დასრულებიდან 1 თვის განმავლობაში.</t>
  </si>
  <si>
    <r>
      <t xml:space="preserve">გ. შ.  </t>
    </r>
    <r>
      <rPr>
        <sz val="8"/>
        <rFont val="Sylfaen"/>
        <family val="1"/>
      </rPr>
      <t>შესყ. კანონის 1 მუხლის 3-1 პუნქტ ,,ტ''</t>
    </r>
  </si>
  <si>
    <t>224552.78</t>
  </si>
  <si>
    <t>,,პროექტი  50 საჯარო მოხელე"</t>
  </si>
  <si>
    <t>შევამცირე.</t>
  </si>
  <si>
    <t>ს-073 ხელშეკრულებით 23,06,2014 წელს ტენდერით SPA 140014208 შესყიდული ავტომანქანების თანმდევი ფასიანი ტექმომსახურება</t>
  </si>
  <si>
    <t>,,50 საჯარო მოხელე" პროექტის ფარგლებში,</t>
  </si>
  <si>
    <t>მრავალწ</t>
  </si>
  <si>
    <t>ერთობლივი ტენდერია და გამოაცხადა სამინისტრომ
  ჩამოიჭრა ტენდერის ეკონომია  25.10  ლ</t>
  </si>
  <si>
    <t>ერთობლივი ტენდერია და გამოაცხადა სამინისტრომ                        
ჩამოიჭრა ტენდერის ეკონომია  2898.34  ლ</t>
  </si>
  <si>
    <t>მრავალწლიანია და  ვიხდით 2016 წ   საბიუჯეტო სახსრებიდან</t>
  </si>
  <si>
    <t>მრავალწლიანი 2015 წ საბიუჯეტო</t>
  </si>
  <si>
    <t>იუსტიციის სამინისტროს 2015 წლის  10 ივნისის  N 4582   წერილი</t>
  </si>
  <si>
    <t>სახელშეკრულ;ებო თანხაა  28857.29</t>
  </si>
  <si>
    <t>ექსპერტიზი დასკვნით</t>
  </si>
  <si>
    <t>1000 ლ 50 საჯარო მოხელის ფარგლებიდან</t>
  </si>
  <si>
    <t>მრავალწლიანი 2015 წლის საკუთარი სახსრებით</t>
  </si>
  <si>
    <t>მრავალწლიანია და  ვიხდით 2016 წ   საკუთარი შემოსულობებიდან</t>
  </si>
  <si>
    <r>
      <t>სსიპ საქართველოს იუსტიციის სასწავლო ცენტრის სახელმწიფო შესყიდვების წლიური გეგმა</t>
    </r>
    <r>
      <rPr>
        <sz val="10"/>
        <color indexed="8"/>
        <rFont val="Calibri"/>
        <family val="2"/>
      </rPr>
      <t xml:space="preserve"> </t>
    </r>
    <r>
      <rPr>
        <i/>
        <u val="single"/>
        <sz val="10"/>
        <color indexed="8"/>
        <rFont val="Calibri"/>
        <family val="2"/>
      </rPr>
      <t>(30.09.2015)</t>
    </r>
    <r>
      <rPr>
        <sz val="10"/>
        <color indexed="8"/>
        <rFont val="Calibri"/>
        <family val="2"/>
      </rPr>
      <t xml:space="preserve"> </t>
    </r>
    <r>
      <rPr>
        <b/>
        <sz val="10"/>
        <color indexed="8"/>
        <rFont val="Calibri"/>
        <family val="2"/>
      </rPr>
      <t>მდგომარეობით</t>
    </r>
  </si>
  <si>
    <r>
      <t xml:space="preserve">დანართი </t>
    </r>
    <r>
      <rPr>
        <b/>
        <i/>
        <sz val="11"/>
        <rFont val="Calibri"/>
        <family val="2"/>
      </rPr>
      <t>№2</t>
    </r>
  </si>
  <si>
    <r>
      <t xml:space="preserve">ინფორმაცია </t>
    </r>
    <r>
      <rPr>
        <b/>
        <sz val="8"/>
        <rFont val="Calibri"/>
        <family val="2"/>
      </rPr>
      <t>სსიპ საქართველოს იუსტიციის სასწავლო ცენტრის მიერ  სახელმწიფო შესყიდვების წლიური გეგმის ფარგლებში  01.01.15-დან    01.10.15-მდე განხორციელებული სახელმწიფო შესყიდვების შესახებ</t>
    </r>
  </si>
  <si>
    <r>
      <rPr>
        <b/>
        <sz val="10"/>
        <color indexed="8"/>
        <rFont val="Calibri"/>
        <family val="2"/>
      </rPr>
      <t>შენიშვნა: დანართი ქვეყნდება კვარტალურად, კვარტლის დასრულებიდან 1 თვის განმავლობაში.</t>
    </r>
  </si>
  <si>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</si>
  <si>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r>
      <rPr>
        <b/>
        <sz val="10"/>
        <color indexed="8"/>
        <rFont val="Calibri"/>
        <family val="2"/>
      </rPr>
      <t>შენიშვნა **: დანართი ქვეყნდება კვარტალურად, კვარტლის დასრულებიდან 1 თვის განმავლობაში.</t>
    </r>
  </si>
  <si>
    <t>შენიშვნა**: დანართი ქვეყნდება კვარტალურად, კვარტლის დასრულებიდან 1 თვის განმავლობაში.</t>
  </si>
  <si>
    <r>
      <rPr>
        <b/>
        <sz val="8"/>
        <color indexed="8"/>
        <rFont val="Calibri"/>
        <family val="2"/>
      </rPr>
      <t>შენიშვნა *: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</si>
</sst>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 numFmtId="190" formatCode="_(* #,##0.0000_);_(* \(#,##0.0000\);_(* &quot;-&quot;??_);_(@_)"/>
    <numFmt numFmtId="191" formatCode="_(* #,##0.00000_);_(* \(#,##0.00000\);_(* &quot;-&quot;??_);_(@_)"/>
    <numFmt numFmtId="192" formatCode="_(* #,##0.000000_);_(* \(#,##0.000000\);_(* &quot;-&quot;??_);_(@_)"/>
    <numFmt numFmtId="193" formatCode="[$-10409]#,##0.00"/>
  </numFmts>
  <fonts count="97">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sz val="14"/>
      <color indexed="8"/>
      <name val="Calibri"/>
      <family val="2"/>
    </font>
    <font>
      <u val="single"/>
      <sz val="11"/>
      <color indexed="8"/>
      <name val="Calibri"/>
      <family val="2"/>
    </font>
    <font>
      <b/>
      <u val="single"/>
      <sz val="11"/>
      <color indexed="8"/>
      <name val="Calibri"/>
      <family val="2"/>
    </font>
    <font>
      <u val="single"/>
      <sz val="14"/>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i/>
      <sz val="12"/>
      <color indexed="8"/>
      <name val="Calibri"/>
      <family val="2"/>
    </font>
    <font>
      <sz val="8"/>
      <color indexed="8"/>
      <name val="Calibri"/>
      <family val="2"/>
    </font>
    <font>
      <b/>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b/>
      <i/>
      <sz val="10"/>
      <color indexed="8"/>
      <name val="Calibri"/>
      <family val="2"/>
    </font>
    <font>
      <i/>
      <u val="single"/>
      <sz val="10"/>
      <color indexed="8"/>
      <name val="Calibri"/>
      <family val="2"/>
    </font>
    <font>
      <sz val="9"/>
      <name val="Arial"/>
      <family val="2"/>
    </font>
    <font>
      <sz val="8"/>
      <name val="Sylfaen"/>
      <family val="1"/>
    </font>
    <font>
      <b/>
      <sz val="12"/>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sz val="9"/>
      <color indexed="8"/>
      <name val="Arial"/>
      <family val="2"/>
    </font>
    <font>
      <sz val="9"/>
      <color indexed="8"/>
      <name val="Calibri"/>
      <family val="2"/>
    </font>
    <font>
      <sz val="8"/>
      <name val="Calibri"/>
      <family val="2"/>
    </font>
    <font>
      <sz val="8"/>
      <name val="Tahoma"/>
      <family val="2"/>
    </font>
    <font>
      <b/>
      <i/>
      <sz val="11"/>
      <name val="Calibri"/>
      <family val="2"/>
    </font>
    <font>
      <b/>
      <sz val="8"/>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არიალ"/>
      <family val="0"/>
    </font>
    <font>
      <b/>
      <sz val="11"/>
      <color theme="1"/>
      <name val="არიალ"/>
      <family val="0"/>
    </font>
    <font>
      <b/>
      <sz val="10"/>
      <color theme="1"/>
      <name val="Arial"/>
      <family val="2"/>
    </font>
    <font>
      <b/>
      <i/>
      <sz val="12"/>
      <color theme="1"/>
      <name val="Calibri"/>
      <family val="2"/>
    </font>
    <font>
      <b/>
      <sz val="8"/>
      <color theme="1"/>
      <name val="Calibri"/>
      <family val="2"/>
    </font>
    <font>
      <sz val="9"/>
      <color theme="1"/>
      <name val="Arial"/>
      <family val="2"/>
    </font>
    <font>
      <sz val="9"/>
      <color theme="1"/>
      <name val="Calibri"/>
      <family val="2"/>
    </font>
    <font>
      <b/>
      <sz val="14"/>
      <color theme="1"/>
      <name val="Calibri"/>
      <family val="2"/>
    </font>
    <font>
      <b/>
      <sz val="9"/>
      <color theme="1"/>
      <name val="Calibri"/>
      <family val="2"/>
    </font>
    <font>
      <b/>
      <i/>
      <sz val="10"/>
      <color theme="1"/>
      <name val="Calibri"/>
      <family val="2"/>
    </font>
    <font>
      <sz val="8"/>
      <color theme="1"/>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style="thin"/>
      <top style="thin"/>
      <bottom style="medium"/>
    </border>
    <border>
      <left style="medium"/>
      <right style="thin"/>
      <top style="thin"/>
      <bottom>
        <color indexed="63"/>
      </botto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13">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83" fillId="0" borderId="0" xfId="0" applyFont="1" applyFill="1" applyAlignment="1" applyProtection="1">
      <alignment/>
      <protection/>
    </xf>
    <xf numFmtId="0" fontId="83" fillId="33" borderId="0" xfId="0" applyFont="1" applyFill="1" applyAlignment="1" applyProtection="1">
      <alignment/>
      <protection/>
    </xf>
    <xf numFmtId="4" fontId="83" fillId="0" borderId="10" xfId="0" applyNumberFormat="1" applyFont="1" applyBorder="1" applyAlignment="1">
      <alignment horizontal="center" vertical="center" wrapText="1"/>
    </xf>
    <xf numFmtId="4" fontId="83" fillId="0" borderId="11" xfId="0" applyNumberFormat="1" applyFont="1" applyBorder="1" applyAlignment="1">
      <alignment horizontal="center" vertical="center" wrapText="1"/>
    </xf>
    <xf numFmtId="4" fontId="84" fillId="33" borderId="12" xfId="0" applyNumberFormat="1" applyFont="1" applyFill="1" applyBorder="1" applyAlignment="1">
      <alignment horizontal="center" vertical="center" wrapText="1"/>
    </xf>
    <xf numFmtId="4" fontId="84" fillId="33" borderId="13" xfId="0" applyNumberFormat="1" applyFont="1" applyFill="1" applyBorder="1" applyAlignment="1">
      <alignment horizontal="center" vertical="center" wrapText="1"/>
    </xf>
    <xf numFmtId="0" fontId="83" fillId="0" borderId="14" xfId="0" applyFont="1" applyBorder="1" applyAlignment="1">
      <alignment horizontal="center" vertical="center" wrapText="1"/>
    </xf>
    <xf numFmtId="0" fontId="83" fillId="0" borderId="10" xfId="0" applyFont="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17" xfId="0" applyFont="1" applyFill="1" applyBorder="1" applyAlignment="1">
      <alignment horizontal="center" vertical="center" wrapText="1"/>
    </xf>
    <xf numFmtId="0" fontId="0" fillId="0" borderId="0" xfId="0" applyAlignment="1">
      <alignment wrapText="1"/>
    </xf>
    <xf numFmtId="0" fontId="81" fillId="33" borderId="15" xfId="0"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81" fillId="33" borderId="17" xfId="0" applyFont="1" applyFill="1" applyBorder="1" applyAlignment="1">
      <alignment horizontal="center" vertical="center" wrapText="1"/>
    </xf>
    <xf numFmtId="0" fontId="81"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85" fillId="0" borderId="10" xfId="42" applyNumberFormat="1" applyFont="1" applyBorder="1" applyAlignment="1">
      <alignment horizontal="center" wrapText="1"/>
    </xf>
    <xf numFmtId="179" fontId="85" fillId="0" borderId="11" xfId="42" applyNumberFormat="1" applyFont="1" applyBorder="1" applyAlignment="1">
      <alignment horizontal="center" wrapText="1"/>
    </xf>
    <xf numFmtId="0" fontId="81" fillId="33" borderId="18" xfId="0" applyFont="1" applyFill="1" applyBorder="1" applyAlignment="1">
      <alignment horizontal="center" wrapText="1"/>
    </xf>
    <xf numFmtId="179" fontId="86" fillId="33" borderId="12" xfId="42" applyNumberFormat="1" applyFont="1" applyFill="1" applyBorder="1" applyAlignment="1">
      <alignment horizontal="center" wrapText="1"/>
    </xf>
    <xf numFmtId="0" fontId="81" fillId="33" borderId="0" xfId="0" applyFont="1" applyFill="1" applyAlignment="1">
      <alignment wrapText="1"/>
    </xf>
    <xf numFmtId="0" fontId="83" fillId="0" borderId="0" xfId="0" applyFont="1" applyFill="1" applyAlignment="1">
      <alignment/>
    </xf>
    <xf numFmtId="0" fontId="83" fillId="33" borderId="0" xfId="0" applyFont="1" applyFill="1" applyAlignment="1">
      <alignment/>
    </xf>
    <xf numFmtId="0" fontId="83" fillId="0" borderId="14" xfId="0" applyFont="1" applyFill="1" applyBorder="1" applyAlignment="1">
      <alignment horizontal="center"/>
    </xf>
    <xf numFmtId="0" fontId="83" fillId="0" borderId="10" xfId="0" applyFont="1" applyFill="1" applyBorder="1" applyAlignment="1">
      <alignment vertical="center" wrapText="1"/>
    </xf>
    <xf numFmtId="0" fontId="83" fillId="0" borderId="10" xfId="0" applyFont="1" applyFill="1" applyBorder="1" applyAlignment="1">
      <alignment horizontal="center" vertical="center" wrapText="1"/>
    </xf>
    <xf numFmtId="179" fontId="83" fillId="0" borderId="10" xfId="42" applyNumberFormat="1" applyFont="1" applyFill="1" applyBorder="1" applyAlignment="1">
      <alignment horizontal="center" vertical="center" wrapText="1"/>
    </xf>
    <xf numFmtId="179" fontId="87" fillId="0" borderId="11" xfId="42" applyNumberFormat="1" applyFont="1" applyFill="1" applyBorder="1" applyAlignment="1">
      <alignment horizontal="center" vertical="center" wrapText="1"/>
    </xf>
    <xf numFmtId="0" fontId="83" fillId="0" borderId="14" xfId="0" applyFont="1" applyFill="1" applyBorder="1" applyAlignment="1">
      <alignment/>
    </xf>
    <xf numFmtId="0" fontId="83" fillId="0" borderId="10" xfId="0" applyFont="1" applyFill="1" applyBorder="1" applyAlignment="1">
      <alignment/>
    </xf>
    <xf numFmtId="0" fontId="83" fillId="0" borderId="10" xfId="0" applyFont="1" applyFill="1" applyBorder="1" applyAlignment="1">
      <alignment horizontal="center" vertical="center"/>
    </xf>
    <xf numFmtId="179" fontId="83" fillId="0" borderId="10" xfId="42" applyNumberFormat="1" applyFont="1" applyFill="1" applyBorder="1" applyAlignment="1">
      <alignment horizontal="center" vertical="center"/>
    </xf>
    <xf numFmtId="0" fontId="83" fillId="0" borderId="11" xfId="0" applyFont="1" applyFill="1" applyBorder="1" applyAlignment="1">
      <alignment horizontal="center" vertical="center"/>
    </xf>
    <xf numFmtId="0" fontId="84" fillId="33" borderId="18" xfId="0" applyFont="1" applyFill="1" applyBorder="1" applyAlignment="1">
      <alignment/>
    </xf>
    <xf numFmtId="179" fontId="84" fillId="33" borderId="12" xfId="42" applyNumberFormat="1" applyFont="1" applyFill="1" applyBorder="1" applyAlignment="1">
      <alignment horizontal="center" vertical="center"/>
    </xf>
    <xf numFmtId="179" fontId="84" fillId="33" borderId="13" xfId="42" applyNumberFormat="1" applyFont="1" applyFill="1" applyBorder="1" applyAlignment="1">
      <alignment horizontal="center" vertical="center"/>
    </xf>
    <xf numFmtId="0" fontId="84" fillId="33" borderId="0" xfId="0" applyFont="1" applyFill="1" applyAlignment="1">
      <alignment/>
    </xf>
    <xf numFmtId="0" fontId="83" fillId="0" borderId="0" xfId="0" applyFont="1" applyFill="1" applyAlignment="1">
      <alignment horizontal="center" vertical="center"/>
    </xf>
    <xf numFmtId="179" fontId="83" fillId="0" borderId="0" xfId="42" applyNumberFormat="1" applyFont="1" applyFill="1" applyAlignment="1">
      <alignment horizontal="center" vertical="center"/>
    </xf>
    <xf numFmtId="0" fontId="83" fillId="0" borderId="10" xfId="0" applyFont="1" applyBorder="1" applyAlignment="1">
      <alignment wrapText="1"/>
    </xf>
    <xf numFmtId="0" fontId="83" fillId="0" borderId="0" xfId="0" applyFont="1" applyAlignment="1">
      <alignment wrapText="1"/>
    </xf>
    <xf numFmtId="0" fontId="10" fillId="0" borderId="0" xfId="0" applyFont="1" applyFill="1" applyBorder="1" applyAlignment="1" applyProtection="1">
      <alignment vertical="center" wrapText="1"/>
      <protection/>
    </xf>
    <xf numFmtId="0" fontId="83" fillId="0" borderId="14" xfId="0" applyFont="1" applyBorder="1" applyAlignment="1">
      <alignment wrapText="1"/>
    </xf>
    <xf numFmtId="0" fontId="83" fillId="0" borderId="11" xfId="0" applyFont="1" applyBorder="1" applyAlignment="1">
      <alignment wrapText="1"/>
    </xf>
    <xf numFmtId="0" fontId="83" fillId="0" borderId="18" xfId="0" applyFont="1" applyBorder="1" applyAlignment="1">
      <alignment wrapText="1"/>
    </xf>
    <xf numFmtId="0" fontId="83" fillId="0" borderId="13" xfId="0" applyFont="1" applyBorder="1" applyAlignment="1">
      <alignment wrapText="1"/>
    </xf>
    <xf numFmtId="0" fontId="84" fillId="33" borderId="0" xfId="0" applyFont="1" applyFill="1" applyAlignment="1">
      <alignment wrapText="1"/>
    </xf>
    <xf numFmtId="0" fontId="83" fillId="33" borderId="0" xfId="0" applyFont="1" applyFill="1" applyAlignment="1">
      <alignment wrapText="1"/>
    </xf>
    <xf numFmtId="0" fontId="83" fillId="0" borderId="14" xfId="0" applyFont="1" applyBorder="1" applyAlignment="1">
      <alignment horizontal="left" vertical="center" wrapText="1"/>
    </xf>
    <xf numFmtId="0" fontId="84" fillId="33" borderId="18" xfId="0" applyFont="1" applyFill="1" applyBorder="1" applyAlignment="1">
      <alignment horizontal="left" vertical="center" wrapText="1" indent="2"/>
    </xf>
    <xf numFmtId="0" fontId="84" fillId="33" borderId="12" xfId="0" applyFont="1" applyFill="1" applyBorder="1" applyAlignment="1">
      <alignment wrapText="1"/>
    </xf>
    <xf numFmtId="0" fontId="11" fillId="0" borderId="0" xfId="0" applyFont="1" applyFill="1" applyBorder="1" applyAlignment="1" applyProtection="1">
      <alignment vertical="center" wrapText="1"/>
      <protection/>
    </xf>
    <xf numFmtId="0" fontId="83" fillId="0" borderId="0" xfId="0" applyFont="1" applyAlignment="1">
      <alignment/>
    </xf>
    <xf numFmtId="0" fontId="18" fillId="34" borderId="10" xfId="0" applyFont="1" applyFill="1" applyBorder="1" applyAlignment="1">
      <alignment horizontal="left" vertical="center"/>
    </xf>
    <xf numFmtId="0" fontId="83" fillId="34" borderId="0" xfId="0" applyFont="1" applyFill="1" applyAlignment="1">
      <alignment/>
    </xf>
    <xf numFmtId="0" fontId="83" fillId="0" borderId="0" xfId="0" applyFont="1" applyFill="1" applyAlignment="1">
      <alignment/>
    </xf>
    <xf numFmtId="0" fontId="84" fillId="33" borderId="0" xfId="0" applyFont="1" applyFill="1" applyAlignment="1">
      <alignment horizontal="center" vertical="center"/>
    </xf>
    <xf numFmtId="0" fontId="56"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83" fillId="33" borderId="0" xfId="0" applyFont="1" applyFill="1" applyAlignment="1">
      <alignment horizontal="center" vertical="center"/>
    </xf>
    <xf numFmtId="0" fontId="83" fillId="33" borderId="0" xfId="0" applyFont="1" applyFill="1" applyAlignment="1">
      <alignment horizontal="center"/>
    </xf>
    <xf numFmtId="0" fontId="8" fillId="33" borderId="16" xfId="0" applyFont="1" applyFill="1" applyBorder="1" applyAlignment="1">
      <alignment horizontal="center" vertical="center" wrapText="1"/>
    </xf>
    <xf numFmtId="172" fontId="8" fillId="33" borderId="15" xfId="42" applyNumberFormat="1" applyFont="1" applyFill="1" applyBorder="1" applyAlignment="1">
      <alignment horizontal="center" vertical="center" wrapText="1"/>
    </xf>
    <xf numFmtId="0" fontId="8" fillId="0" borderId="14" xfId="58" applyFont="1" applyFill="1" applyBorder="1" applyAlignment="1" applyProtection="1">
      <alignment horizontal="left" vertical="center" wrapText="1" indent="1"/>
      <protection/>
    </xf>
    <xf numFmtId="0" fontId="8" fillId="0" borderId="14" xfId="58" applyFont="1" applyFill="1" applyBorder="1" applyAlignment="1" applyProtection="1">
      <alignment horizontal="left" vertical="center" wrapText="1" indent="3"/>
      <protection/>
    </xf>
    <xf numFmtId="0" fontId="21" fillId="0" borderId="14" xfId="58" applyFont="1" applyFill="1" applyBorder="1" applyAlignment="1" applyProtection="1">
      <alignment horizontal="left" vertical="center" wrapText="1" indent="4"/>
      <protection/>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 fillId="35" borderId="18" xfId="58" applyFont="1" applyFill="1" applyBorder="1" applyAlignment="1" applyProtection="1">
      <alignment horizontal="left" vertical="center" wrapText="1"/>
      <protection/>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6"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7" xfId="42" applyNumberFormat="1" applyFont="1" applyFill="1" applyBorder="1" applyAlignment="1">
      <alignment horizontal="center" vertical="center" wrapText="1"/>
    </xf>
    <xf numFmtId="0" fontId="88" fillId="0" borderId="0" xfId="0" applyFont="1" applyFill="1" applyAlignment="1" applyProtection="1">
      <alignment/>
      <protection/>
    </xf>
    <xf numFmtId="0" fontId="88" fillId="0" borderId="0" xfId="0" applyFont="1" applyAlignment="1">
      <alignment wrapText="1"/>
    </xf>
    <xf numFmtId="0" fontId="84" fillId="33" borderId="1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17" fillId="34" borderId="14" xfId="0" applyFont="1" applyFill="1" applyBorder="1" applyAlignment="1">
      <alignment horizontal="center" vertical="center"/>
    </xf>
    <xf numFmtId="0" fontId="18" fillId="34" borderId="11" xfId="0" applyFont="1" applyFill="1" applyBorder="1" applyAlignment="1">
      <alignment horizontal="center" vertical="center"/>
    </xf>
    <xf numFmtId="0" fontId="17" fillId="34" borderId="18" xfId="0" applyFont="1" applyFill="1" applyBorder="1" applyAlignment="1">
      <alignment horizontal="center" vertical="center"/>
    </xf>
    <xf numFmtId="0" fontId="18" fillId="34" borderId="12" xfId="0" applyFont="1" applyFill="1" applyBorder="1" applyAlignment="1">
      <alignment horizontal="left" vertical="center"/>
    </xf>
    <xf numFmtId="0" fontId="18" fillId="34" borderId="13" xfId="0" applyFont="1" applyFill="1" applyBorder="1" applyAlignment="1">
      <alignment horizontal="center" vertical="center"/>
    </xf>
    <xf numFmtId="0" fontId="89" fillId="33"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4" fillId="33" borderId="20" xfId="0" applyFont="1" applyFill="1" applyBorder="1" applyAlignment="1">
      <alignment horizontal="left" vertical="center" wrapText="1" indent="2"/>
    </xf>
    <xf numFmtId="0" fontId="89" fillId="33" borderId="14" xfId="0" applyFont="1" applyFill="1" applyBorder="1" applyAlignment="1">
      <alignment horizontal="center" vertical="center" wrapText="1"/>
    </xf>
    <xf numFmtId="0" fontId="83" fillId="33" borderId="21" xfId="0" applyFont="1" applyFill="1" applyBorder="1" applyAlignment="1">
      <alignment horizontal="left" vertical="center" wrapText="1"/>
    </xf>
    <xf numFmtId="0" fontId="84" fillId="33" borderId="22" xfId="0" applyFont="1" applyFill="1" applyBorder="1" applyAlignment="1">
      <alignment horizontal="center" vertical="center"/>
    </xf>
    <xf numFmtId="43" fontId="83" fillId="0" borderId="0" xfId="0" applyNumberFormat="1" applyFont="1" applyAlignment="1">
      <alignment wrapText="1"/>
    </xf>
    <xf numFmtId="0" fontId="83" fillId="0" borderId="23" xfId="0" applyFont="1" applyFill="1" applyBorder="1" applyAlignment="1">
      <alignment horizontal="left" vertical="center" wrapText="1"/>
    </xf>
    <xf numFmtId="43" fontId="83" fillId="0" borderId="14" xfId="42" applyFont="1" applyFill="1" applyBorder="1" applyAlignment="1">
      <alignment wrapText="1"/>
    </xf>
    <xf numFmtId="0" fontId="56" fillId="0" borderId="0" xfId="0" applyFont="1" applyFill="1" applyAlignment="1" applyProtection="1">
      <alignment/>
      <protection/>
    </xf>
    <xf numFmtId="0" fontId="21" fillId="0" borderId="0" xfId="0" applyFont="1" applyFill="1" applyBorder="1" applyAlignment="1">
      <alignment/>
    </xf>
    <xf numFmtId="0" fontId="8" fillId="33" borderId="14" xfId="58" applyFont="1" applyFill="1" applyBorder="1" applyAlignment="1" applyProtection="1">
      <alignment horizontal="left" vertical="center" wrapText="1"/>
      <protection/>
    </xf>
    <xf numFmtId="0" fontId="8" fillId="33" borderId="10"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21" fillId="0" borderId="14" xfId="58" applyFont="1" applyFill="1" applyBorder="1" applyAlignment="1" applyProtection="1">
      <alignment horizontal="left" vertical="center" indent="3"/>
      <protection/>
    </xf>
    <xf numFmtId="0" fontId="21" fillId="0" borderId="10" xfId="0" applyFont="1" applyFill="1" applyBorder="1" applyAlignment="1">
      <alignment/>
    </xf>
    <xf numFmtId="0" fontId="21" fillId="0" borderId="11" xfId="0" applyFont="1" applyFill="1" applyBorder="1" applyAlignment="1">
      <alignment/>
    </xf>
    <xf numFmtId="0" fontId="21" fillId="0" borderId="14" xfId="58" applyFont="1" applyFill="1" applyBorder="1" applyAlignment="1" applyProtection="1">
      <alignment horizontal="left" vertical="center" wrapText="1" indent="3"/>
      <protection/>
    </xf>
    <xf numFmtId="0" fontId="28" fillId="0" borderId="14" xfId="58" applyFont="1" applyFill="1" applyBorder="1" applyAlignment="1" applyProtection="1">
      <alignment horizontal="left" vertical="center" wrapText="1" indent="3"/>
      <protection/>
    </xf>
    <xf numFmtId="0" fontId="29" fillId="0" borderId="14" xfId="58" applyFont="1" applyFill="1" applyBorder="1" applyAlignment="1" applyProtection="1">
      <alignment horizontal="left" vertical="center" wrapText="1" indent="5"/>
      <protection/>
    </xf>
    <xf numFmtId="43" fontId="21" fillId="0" borderId="10" xfId="42" applyNumberFormat="1" applyFont="1" applyFill="1" applyBorder="1" applyAlignment="1">
      <alignment horizontal="center" vertical="center"/>
    </xf>
    <xf numFmtId="179" fontId="21" fillId="0" borderId="10" xfId="0" applyNumberFormat="1"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3" fillId="0" borderId="0" xfId="0" applyFont="1" applyAlignment="1">
      <alignment horizontal="left" wrapText="1"/>
    </xf>
    <xf numFmtId="43" fontId="8" fillId="33" borderId="10" xfId="42" applyFont="1" applyFill="1" applyBorder="1" applyAlignment="1">
      <alignment/>
    </xf>
    <xf numFmtId="43" fontId="8" fillId="0" borderId="10" xfId="42" applyFont="1" applyFill="1" applyBorder="1" applyAlignment="1">
      <alignment/>
    </xf>
    <xf numFmtId="43" fontId="8" fillId="0" borderId="10" xfId="42" applyFont="1" applyFill="1" applyBorder="1" applyAlignment="1">
      <alignment horizontal="center" vertical="center" wrapText="1"/>
    </xf>
    <xf numFmtId="43" fontId="21" fillId="0" borderId="10" xfId="42" applyFont="1" applyFill="1" applyBorder="1" applyAlignment="1">
      <alignment/>
    </xf>
    <xf numFmtId="43" fontId="21" fillId="0" borderId="10" xfId="42" applyFont="1" applyFill="1" applyBorder="1" applyAlignment="1">
      <alignment horizontal="center" vertical="center"/>
    </xf>
    <xf numFmtId="43" fontId="8" fillId="33" borderId="12" xfId="42" applyFont="1" applyFill="1" applyBorder="1" applyAlignment="1">
      <alignment/>
    </xf>
    <xf numFmtId="43" fontId="21" fillId="0" borderId="0" xfId="42" applyFont="1" applyFill="1" applyBorder="1" applyAlignment="1">
      <alignment/>
    </xf>
    <xf numFmtId="43" fontId="84" fillId="33" borderId="18" xfId="0" applyNumberFormat="1" applyFont="1" applyFill="1" applyBorder="1" applyAlignment="1">
      <alignment horizontal="left" vertical="center" wrapText="1" indent="2"/>
    </xf>
    <xf numFmtId="43" fontId="84" fillId="33" borderId="0" xfId="0" applyNumberFormat="1" applyFont="1" applyFill="1" applyAlignment="1">
      <alignment wrapText="1"/>
    </xf>
    <xf numFmtId="43" fontId="84" fillId="33" borderId="24" xfId="0" applyNumberFormat="1" applyFont="1" applyFill="1" applyBorder="1" applyAlignment="1">
      <alignment horizontal="left" vertical="center" wrapText="1" indent="2"/>
    </xf>
    <xf numFmtId="0" fontId="89" fillId="33" borderId="25" xfId="0" applyFont="1" applyFill="1" applyBorder="1" applyAlignment="1">
      <alignment horizontal="center" vertical="center" wrapText="1"/>
    </xf>
    <xf numFmtId="43" fontId="84" fillId="33" borderId="26" xfId="0" applyNumberFormat="1" applyFont="1" applyFill="1" applyBorder="1" applyAlignment="1">
      <alignment horizontal="left" vertical="center" wrapText="1" indent="2"/>
    </xf>
    <xf numFmtId="0" fontId="29" fillId="0" borderId="14" xfId="58" applyFont="1" applyFill="1" applyBorder="1" applyAlignment="1" applyProtection="1">
      <alignment horizontal="left" vertical="center" indent="5"/>
      <protection/>
    </xf>
    <xf numFmtId="0" fontId="21" fillId="0" borderId="14" xfId="58" applyFont="1" applyFill="1" applyBorder="1" applyAlignment="1" applyProtection="1">
      <alignment horizontal="left" vertical="center" indent="4"/>
      <protection/>
    </xf>
    <xf numFmtId="43" fontId="8" fillId="33" borderId="0" xfId="0" applyNumberFormat="1" applyFont="1" applyFill="1" applyBorder="1" applyAlignment="1">
      <alignment/>
    </xf>
    <xf numFmtId="43" fontId="8" fillId="0" borderId="10" xfId="42" applyFont="1" applyFill="1" applyBorder="1" applyAlignment="1">
      <alignment horizontal="center" vertical="center"/>
    </xf>
    <xf numFmtId="43" fontId="8" fillId="0" borderId="0" xfId="0" applyNumberFormat="1" applyFont="1" applyFill="1" applyBorder="1" applyAlignment="1">
      <alignment/>
    </xf>
    <xf numFmtId="0" fontId="90" fillId="0" borderId="10" xfId="0" applyFont="1" applyBorder="1" applyAlignment="1">
      <alignment horizontal="center" vertical="center" wrapText="1"/>
    </xf>
    <xf numFmtId="174" fontId="32" fillId="0" borderId="10" xfId="44" applyNumberFormat="1" applyFont="1" applyFill="1" applyBorder="1" applyAlignment="1">
      <alignment horizontal="center" vertical="center" wrapText="1"/>
    </xf>
    <xf numFmtId="0" fontId="91" fillId="0" borderId="27" xfId="0" applyFont="1" applyFill="1" applyBorder="1" applyAlignment="1">
      <alignment horizontal="left" vertical="center"/>
    </xf>
    <xf numFmtId="0" fontId="91" fillId="33" borderId="0" xfId="0" applyFont="1" applyFill="1" applyAlignment="1">
      <alignment wrapText="1"/>
    </xf>
    <xf numFmtId="0" fontId="83" fillId="33" borderId="0" xfId="0" applyFont="1" applyFill="1" applyAlignment="1">
      <alignment horizontal="center" vertical="center" wrapText="1"/>
    </xf>
    <xf numFmtId="0" fontId="84" fillId="33"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17"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11" fillId="36" borderId="10" xfId="0" applyFont="1" applyFill="1" applyBorder="1" applyAlignment="1" applyProtection="1">
      <alignment horizontal="center" vertical="center" wrapText="1"/>
      <protection/>
    </xf>
    <xf numFmtId="0" fontId="60" fillId="2" borderId="0" xfId="0" applyFont="1" applyFill="1" applyAlignment="1" applyProtection="1">
      <alignment/>
      <protection/>
    </xf>
    <xf numFmtId="2" fontId="33" fillId="34" borderId="28" xfId="42" applyNumberFormat="1" applyFont="1" applyFill="1" applyBorder="1" applyAlignment="1">
      <alignment horizontal="center" vertical="center" wrapText="1"/>
    </xf>
    <xf numFmtId="0" fontId="60" fillId="34" borderId="0" xfId="0" applyFont="1" applyFill="1" applyAlignment="1" applyProtection="1">
      <alignment/>
      <protection/>
    </xf>
    <xf numFmtId="49" fontId="33" fillId="2" borderId="10" xfId="0" applyNumberFormat="1" applyFont="1" applyFill="1" applyBorder="1" applyAlignment="1">
      <alignment vertical="center" wrapText="1"/>
    </xf>
    <xf numFmtId="2" fontId="33" fillId="2" borderId="10" xfId="42" applyNumberFormat="1" applyFont="1" applyFill="1" applyBorder="1" applyAlignment="1">
      <alignment horizontal="center" vertical="center" wrapText="1"/>
    </xf>
    <xf numFmtId="2" fontId="60" fillId="2" borderId="0" xfId="0" applyNumberFormat="1" applyFont="1" applyFill="1" applyAlignment="1" applyProtection="1">
      <alignment/>
      <protection/>
    </xf>
    <xf numFmtId="0" fontId="60" fillId="2" borderId="0" xfId="0" applyFont="1" applyFill="1" applyAlignment="1" applyProtection="1">
      <alignment horizontal="left"/>
      <protection/>
    </xf>
    <xf numFmtId="0" fontId="60" fillId="2" borderId="0" xfId="0" applyFont="1" applyFill="1" applyAlignment="1" applyProtection="1">
      <alignment/>
      <protection/>
    </xf>
    <xf numFmtId="0" fontId="91" fillId="0" borderId="10" xfId="0" applyFont="1" applyFill="1" applyBorder="1" applyAlignment="1">
      <alignment horizontal="left" vertical="center"/>
    </xf>
    <xf numFmtId="4" fontId="83" fillId="0" borderId="10" xfId="0" applyNumberFormat="1" applyFont="1" applyFill="1" applyBorder="1" applyAlignment="1">
      <alignment horizontal="center" vertical="center" wrapText="1"/>
    </xf>
    <xf numFmtId="4" fontId="83" fillId="0" borderId="11" xfId="0" applyNumberFormat="1" applyFont="1" applyFill="1" applyBorder="1" applyAlignment="1">
      <alignment horizontal="center" vertical="center" wrapText="1"/>
    </xf>
    <xf numFmtId="179" fontId="8" fillId="0" borderId="10" xfId="42" applyNumberFormat="1" applyFont="1" applyFill="1" applyBorder="1" applyAlignment="1">
      <alignment horizontal="center" vertical="center" wrapText="1"/>
    </xf>
    <xf numFmtId="179" fontId="8" fillId="33" borderId="10" xfId="42" applyNumberFormat="1" applyFont="1" applyFill="1" applyBorder="1" applyAlignment="1">
      <alignment/>
    </xf>
    <xf numFmtId="179" fontId="8" fillId="0" borderId="10" xfId="42" applyNumberFormat="1" applyFont="1" applyFill="1" applyBorder="1" applyAlignment="1">
      <alignment/>
    </xf>
    <xf numFmtId="179" fontId="21" fillId="0" borderId="10" xfId="42" applyNumberFormat="1" applyFont="1" applyFill="1" applyBorder="1" applyAlignment="1">
      <alignment/>
    </xf>
    <xf numFmtId="179" fontId="8" fillId="33" borderId="12" xfId="42" applyNumberFormat="1" applyFont="1" applyFill="1" applyBorder="1" applyAlignment="1">
      <alignment/>
    </xf>
    <xf numFmtId="179" fontId="21" fillId="0" borderId="0" xfId="42" applyNumberFormat="1" applyFont="1" applyFill="1" applyBorder="1" applyAlignment="1">
      <alignment/>
    </xf>
    <xf numFmtId="49" fontId="33" fillId="34" borderId="28" xfId="0" applyNumberFormat="1" applyFont="1" applyFill="1" applyBorder="1" applyAlignment="1">
      <alignment horizontal="center" vertical="center" wrapText="1"/>
    </xf>
    <xf numFmtId="49" fontId="33" fillId="2" borderId="10" xfId="0" applyNumberFormat="1" applyFont="1" applyFill="1" applyBorder="1" applyAlignment="1">
      <alignment horizontal="center" vertical="center" wrapText="1"/>
    </xf>
    <xf numFmtId="0" fontId="24" fillId="36" borderId="10" xfId="0" applyFont="1" applyFill="1" applyBorder="1" applyAlignment="1" applyProtection="1">
      <alignment horizontal="center" vertical="center" wrapText="1"/>
      <protection/>
    </xf>
    <xf numFmtId="0" fontId="60" fillId="34" borderId="29" xfId="0" applyNumberFormat="1" applyFont="1" applyFill="1" applyBorder="1" applyAlignment="1">
      <alignment horizontal="center" vertical="center" wrapText="1"/>
    </xf>
    <xf numFmtId="0" fontId="60" fillId="2" borderId="10" xfId="0" applyNumberFormat="1" applyFont="1" applyFill="1" applyBorder="1" applyAlignment="1">
      <alignment vertical="center"/>
    </xf>
    <xf numFmtId="0" fontId="60" fillId="34" borderId="10" xfId="0" applyNumberFormat="1" applyFont="1" applyFill="1" applyBorder="1" applyAlignment="1">
      <alignment horizontal="center" vertical="center" wrapText="1"/>
    </xf>
    <xf numFmtId="0" fontId="60" fillId="2" borderId="10" xfId="0" applyNumberFormat="1" applyFont="1" applyFill="1" applyBorder="1" applyAlignment="1">
      <alignment horizontal="center" vertical="center" wrapText="1"/>
    </xf>
    <xf numFmtId="0" fontId="60" fillId="2" borderId="28" xfId="0" applyNumberFormat="1" applyFont="1" applyFill="1" applyBorder="1" applyAlignment="1">
      <alignment horizontal="center" vertical="center" wrapText="1"/>
    </xf>
    <xf numFmtId="0" fontId="60" fillId="20" borderId="10" xfId="0" applyNumberFormat="1" applyFont="1" applyFill="1" applyBorder="1" applyAlignment="1">
      <alignment horizontal="center" vertical="center" wrapText="1"/>
    </xf>
    <xf numFmtId="0" fontId="60" fillId="34" borderId="11" xfId="0" applyNumberFormat="1" applyFont="1" applyFill="1" applyBorder="1" applyAlignment="1">
      <alignment horizontal="center" vertical="center" wrapText="1"/>
    </xf>
    <xf numFmtId="0" fontId="60" fillId="2" borderId="11" xfId="0" applyNumberFormat="1" applyFont="1" applyFill="1" applyBorder="1" applyAlignment="1">
      <alignment horizontal="center" vertical="center" wrapText="1"/>
    </xf>
    <xf numFmtId="0" fontId="83" fillId="34" borderId="1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84" fillId="37" borderId="0" xfId="0" applyFont="1" applyFill="1" applyBorder="1" applyAlignment="1" applyProtection="1">
      <alignment horizontal="center" vertical="center" wrapText="1"/>
      <protection/>
    </xf>
    <xf numFmtId="0" fontId="83" fillId="34" borderId="0" xfId="0" applyFont="1" applyFill="1" applyBorder="1" applyAlignment="1" applyProtection="1">
      <alignment horizontal="center" vertical="center" wrapText="1"/>
      <protection/>
    </xf>
    <xf numFmtId="0" fontId="83" fillId="37" borderId="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8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60" fillId="20" borderId="15" xfId="0" applyNumberFormat="1" applyFont="1" applyFill="1" applyBorder="1" applyAlignment="1">
      <alignment horizontal="center" vertical="center" wrapText="1"/>
    </xf>
    <xf numFmtId="0" fontId="60" fillId="20" borderId="14" xfId="0" applyNumberFormat="1" applyFont="1" applyFill="1" applyBorder="1" applyAlignment="1">
      <alignment horizontal="center" vertical="center" wrapText="1"/>
    </xf>
    <xf numFmtId="0" fontId="60" fillId="20" borderId="16" xfId="0" applyNumberFormat="1" applyFont="1" applyFill="1" applyBorder="1" applyAlignment="1">
      <alignment horizontal="center" vertical="center" wrapText="1"/>
    </xf>
    <xf numFmtId="0" fontId="60" fillId="20" borderId="10" xfId="0" applyNumberFormat="1" applyFont="1" applyFill="1" applyBorder="1" applyAlignment="1">
      <alignment horizontal="center" vertical="center" wrapText="1"/>
    </xf>
    <xf numFmtId="49" fontId="33" fillId="2" borderId="30" xfId="0" applyNumberFormat="1" applyFont="1" applyFill="1" applyBorder="1" applyAlignment="1">
      <alignment horizontal="center" vertical="center" wrapText="1"/>
    </xf>
    <xf numFmtId="49" fontId="33" fillId="2" borderId="31" xfId="0" applyNumberFormat="1" applyFont="1" applyFill="1" applyBorder="1" applyAlignment="1">
      <alignment horizontal="center" vertical="center" wrapText="1"/>
    </xf>
    <xf numFmtId="0" fontId="60" fillId="20" borderId="17" xfId="0" applyNumberFormat="1" applyFont="1" applyFill="1" applyBorder="1" applyAlignment="1">
      <alignment horizontal="center" vertical="center" wrapText="1"/>
    </xf>
    <xf numFmtId="0" fontId="60" fillId="20" borderId="11" xfId="0" applyNumberFormat="1" applyFont="1" applyFill="1" applyBorder="1" applyAlignment="1">
      <alignment horizontal="center" vertical="center" wrapText="1"/>
    </xf>
    <xf numFmtId="49" fontId="33" fillId="2" borderId="10" xfId="0"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xf>
    <xf numFmtId="0" fontId="89" fillId="0" borderId="0" xfId="0" applyFont="1" applyBorder="1" applyAlignment="1">
      <alignment horizontal="right" vertical="top" wrapText="1"/>
    </xf>
    <xf numFmtId="0" fontId="88" fillId="0" borderId="0" xfId="0" applyFont="1" applyAlignment="1">
      <alignment horizontal="right" wrapText="1"/>
    </xf>
    <xf numFmtId="0" fontId="83" fillId="0" borderId="32" xfId="0" applyFont="1" applyBorder="1" applyAlignment="1">
      <alignment horizontal="left" vertical="center" wrapText="1"/>
    </xf>
    <xf numFmtId="0" fontId="34"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84" fillId="33" borderId="18" xfId="0" applyFont="1" applyFill="1" applyBorder="1" applyAlignment="1">
      <alignment horizontal="center" vertical="center" wrapText="1"/>
    </xf>
    <xf numFmtId="0" fontId="84" fillId="33" borderId="12" xfId="0" applyFont="1" applyFill="1" applyBorder="1" applyAlignment="1">
      <alignment horizontal="center" vertical="center" wrapText="1"/>
    </xf>
    <xf numFmtId="0" fontId="24" fillId="0" borderId="0" xfId="0" applyFont="1" applyBorder="1" applyAlignment="1">
      <alignment horizontal="right" vertical="center" wrapText="1"/>
    </xf>
    <xf numFmtId="0" fontId="0" fillId="0" borderId="0" xfId="0" applyAlignment="1">
      <alignment horizontal="left"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9" fillId="0" borderId="38" xfId="0" applyFont="1" applyBorder="1" applyAlignment="1">
      <alignment horizontal="right"/>
    </xf>
    <xf numFmtId="0" fontId="92" fillId="0" borderId="0" xfId="0" applyFont="1" applyAlignment="1">
      <alignment horizontal="center" vertical="center" wrapText="1"/>
    </xf>
    <xf numFmtId="0" fontId="88" fillId="0" borderId="0" xfId="0" applyFont="1" applyFill="1" applyAlignment="1" applyProtection="1">
      <alignment horizontal="right"/>
      <protection/>
    </xf>
    <xf numFmtId="0" fontId="0" fillId="0" borderId="32" xfId="0" applyBorder="1" applyAlignment="1">
      <alignment horizontal="left" vertical="center" wrapText="1"/>
    </xf>
    <xf numFmtId="43" fontId="21" fillId="0" borderId="16" xfId="42" applyFont="1" applyFill="1" applyBorder="1" applyAlignment="1">
      <alignment horizontal="center"/>
    </xf>
    <xf numFmtId="43" fontId="21" fillId="0" borderId="10" xfId="42" applyFont="1" applyFill="1" applyBorder="1" applyAlignment="1">
      <alignment horizontal="center"/>
    </xf>
    <xf numFmtId="43" fontId="21" fillId="0" borderId="12" xfId="42" applyFont="1" applyFill="1" applyBorder="1" applyAlignment="1">
      <alignment horizontal="center"/>
    </xf>
    <xf numFmtId="0" fontId="8" fillId="0" borderId="16" xfId="0" applyFont="1" applyFill="1" applyBorder="1" applyAlignment="1">
      <alignment horizontal="center" vertical="center" wrapText="1"/>
    </xf>
    <xf numFmtId="0" fontId="8" fillId="0" borderId="15" xfId="58" applyFont="1" applyFill="1" applyBorder="1" applyAlignment="1" applyProtection="1">
      <alignment horizontal="center" vertical="center" wrapText="1"/>
      <protection/>
    </xf>
    <xf numFmtId="0" fontId="8" fillId="0" borderId="14" xfId="58" applyFont="1" applyFill="1" applyBorder="1" applyAlignment="1" applyProtection="1">
      <alignment horizontal="center" vertical="center" wrapText="1"/>
      <protection/>
    </xf>
    <xf numFmtId="0" fontId="21" fillId="0" borderId="32" xfId="0" applyFont="1" applyFill="1" applyBorder="1" applyAlignment="1">
      <alignment horizontal="left" vertical="center"/>
    </xf>
    <xf numFmtId="0" fontId="21" fillId="0" borderId="0" xfId="0" applyFont="1" applyFill="1" applyBorder="1" applyAlignment="1">
      <alignment horizontal="left" vertical="center"/>
    </xf>
    <xf numFmtId="43" fontId="8" fillId="0" borderId="16" xfId="42" applyFont="1" applyFill="1" applyBorder="1" applyAlignment="1">
      <alignment horizontal="center" vertical="center" wrapText="1"/>
    </xf>
    <xf numFmtId="0" fontId="8" fillId="0" borderId="1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xf>
    <xf numFmtId="0" fontId="21" fillId="0" borderId="16" xfId="0" applyFont="1" applyFill="1" applyBorder="1" applyAlignment="1">
      <alignment horizontal="center"/>
    </xf>
    <xf numFmtId="0" fontId="21" fillId="0" borderId="10" xfId="0" applyFont="1" applyFill="1" applyBorder="1" applyAlignment="1">
      <alignment horizontal="center"/>
    </xf>
    <xf numFmtId="0" fontId="21" fillId="0" borderId="12" xfId="0" applyFont="1" applyFill="1" applyBorder="1" applyAlignment="1">
      <alignment horizontal="center"/>
    </xf>
    <xf numFmtId="0" fontId="10" fillId="0" borderId="0" xfId="0" applyFont="1" applyBorder="1" applyAlignment="1">
      <alignment horizontal="left" vertical="center" wrapText="1"/>
    </xf>
    <xf numFmtId="0" fontId="83" fillId="0" borderId="0" xfId="0" applyFont="1" applyBorder="1" applyAlignment="1">
      <alignment horizontal="left" vertical="center" wrapText="1"/>
    </xf>
    <xf numFmtId="0" fontId="84" fillId="33"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17" xfId="0" applyFont="1" applyFill="1" applyBorder="1" applyAlignment="1">
      <alignment horizontal="center" vertical="center" wrapText="1"/>
    </xf>
    <xf numFmtId="0" fontId="84" fillId="33" borderId="39" xfId="0" applyFont="1" applyFill="1" applyBorder="1" applyAlignment="1">
      <alignment horizontal="center" vertical="center" wrapText="1"/>
    </xf>
    <xf numFmtId="0" fontId="84" fillId="33" borderId="23" xfId="0" applyFont="1" applyFill="1" applyBorder="1" applyAlignment="1">
      <alignment horizontal="center" vertical="center" wrapText="1"/>
    </xf>
    <xf numFmtId="0" fontId="11" fillId="0" borderId="0" xfId="0" applyFont="1" applyBorder="1" applyAlignment="1">
      <alignment horizontal="left" wrapText="1"/>
    </xf>
    <xf numFmtId="0" fontId="83" fillId="0" borderId="0" xfId="0" applyFont="1" applyBorder="1" applyAlignment="1">
      <alignment horizontal="left" wrapText="1"/>
    </xf>
    <xf numFmtId="0" fontId="9" fillId="0" borderId="0" xfId="0" applyFont="1" applyFill="1" applyBorder="1" applyAlignment="1" applyProtection="1">
      <alignment horizontal="center" vertical="center" wrapText="1"/>
      <protection/>
    </xf>
    <xf numFmtId="0" fontId="92" fillId="0" borderId="0" xfId="0" applyFont="1" applyFill="1" applyBorder="1" applyAlignment="1">
      <alignment horizontal="center" vertical="center" wrapText="1"/>
    </xf>
    <xf numFmtId="0" fontId="92" fillId="0" borderId="0" xfId="0" applyFont="1" applyFill="1" applyAlignment="1">
      <alignment horizontal="center" vertical="center" wrapText="1"/>
    </xf>
    <xf numFmtId="0" fontId="89" fillId="0" borderId="40" xfId="0" applyFont="1" applyBorder="1" applyAlignment="1">
      <alignment horizontal="right" vertical="center"/>
    </xf>
    <xf numFmtId="0" fontId="83" fillId="0" borderId="41" xfId="0" applyFont="1" applyBorder="1" applyAlignment="1">
      <alignment horizontal="left" vertical="center" wrapText="1"/>
    </xf>
    <xf numFmtId="0" fontId="83" fillId="0" borderId="41" xfId="0" applyFont="1" applyBorder="1" applyAlignment="1">
      <alignment horizontal="left" vertical="center"/>
    </xf>
    <xf numFmtId="0" fontId="89" fillId="0" borderId="0" xfId="0" applyFont="1" applyBorder="1" applyAlignment="1">
      <alignment horizontal="right" vertical="center"/>
    </xf>
    <xf numFmtId="0" fontId="88" fillId="0" borderId="0" xfId="0" applyFont="1" applyAlignment="1">
      <alignment horizontal="right" vertical="center" wrapText="1"/>
    </xf>
    <xf numFmtId="0" fontId="10" fillId="0" borderId="0" xfId="0" applyFont="1" applyBorder="1" applyAlignment="1">
      <alignment horizontal="left" vertical="center"/>
    </xf>
    <xf numFmtId="0" fontId="83" fillId="0" borderId="0" xfId="0" applyFont="1" applyBorder="1" applyAlignment="1">
      <alignment horizontal="left" vertical="center"/>
    </xf>
    <xf numFmtId="0" fontId="81" fillId="33" borderId="16"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33" borderId="17" xfId="0"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28" xfId="0" applyFont="1" applyFill="1" applyBorder="1" applyAlignment="1">
      <alignment horizontal="center" vertical="center" wrapText="1"/>
    </xf>
    <xf numFmtId="0" fontId="88"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1" fillId="33" borderId="15"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93" fillId="0" borderId="38" xfId="0" applyFont="1" applyBorder="1" applyAlignment="1">
      <alignment horizontal="right" wrapText="1"/>
    </xf>
    <xf numFmtId="0" fontId="81" fillId="33" borderId="42" xfId="0" applyFont="1" applyFill="1" applyBorder="1" applyAlignment="1">
      <alignment horizontal="center" wrapText="1"/>
    </xf>
    <xf numFmtId="0" fontId="81" fillId="33" borderId="43" xfId="0" applyFont="1" applyFill="1" applyBorder="1" applyAlignment="1">
      <alignment horizontal="center" wrapText="1"/>
    </xf>
    <xf numFmtId="0" fontId="81" fillId="33" borderId="24" xfId="0" applyFont="1" applyFill="1" applyBorder="1" applyAlignment="1">
      <alignment horizontal="center" wrapText="1"/>
    </xf>
    <xf numFmtId="0" fontId="84" fillId="33" borderId="10" xfId="0" applyFont="1" applyFill="1" applyBorder="1" applyAlignment="1">
      <alignment horizontal="center" vertical="center" wrapText="1"/>
    </xf>
    <xf numFmtId="179" fontId="84" fillId="33" borderId="16" xfId="42" applyNumberFormat="1" applyFont="1" applyFill="1" applyBorder="1" applyAlignment="1">
      <alignment horizontal="center" vertical="center" wrapText="1"/>
    </xf>
    <xf numFmtId="179" fontId="84" fillId="33" borderId="10" xfId="42" applyNumberFormat="1" applyFont="1" applyFill="1" applyBorder="1" applyAlignment="1">
      <alignment horizontal="center" vertical="center" wrapText="1"/>
    </xf>
    <xf numFmtId="0" fontId="84" fillId="33" borderId="11" xfId="0" applyFont="1" applyFill="1" applyBorder="1" applyAlignment="1">
      <alignment horizontal="center" vertical="center" wrapText="1"/>
    </xf>
    <xf numFmtId="0" fontId="10" fillId="0" borderId="32" xfId="0" applyFont="1" applyFill="1" applyBorder="1" applyAlignment="1">
      <alignment horizontal="left" vertical="center"/>
    </xf>
    <xf numFmtId="0" fontId="83" fillId="0" borderId="32" xfId="0" applyFont="1" applyFill="1" applyBorder="1" applyAlignment="1">
      <alignment horizontal="left" vertical="center"/>
    </xf>
    <xf numFmtId="0" fontId="84" fillId="33" borderId="12" xfId="0" applyFont="1" applyFill="1" applyBorder="1" applyAlignment="1">
      <alignment horizontal="center"/>
    </xf>
    <xf numFmtId="0" fontId="89" fillId="0" borderId="0" xfId="0" applyFont="1" applyFill="1" applyBorder="1" applyAlignment="1">
      <alignment horizontal="right"/>
    </xf>
    <xf numFmtId="0" fontId="84" fillId="33" borderId="15" xfId="0" applyFont="1" applyFill="1" applyBorder="1" applyAlignment="1">
      <alignment horizontal="center" vertical="center"/>
    </xf>
    <xf numFmtId="0" fontId="84" fillId="33" borderId="14" xfId="0" applyFont="1" applyFill="1" applyBorder="1" applyAlignment="1">
      <alignment horizontal="center" vertical="center"/>
    </xf>
    <xf numFmtId="0" fontId="94" fillId="0" borderId="40" xfId="0" applyFont="1" applyFill="1" applyBorder="1" applyAlignment="1" applyProtection="1">
      <alignment horizontal="right" vertical="center" wrapText="1"/>
      <protection/>
    </xf>
    <xf numFmtId="0" fontId="11" fillId="0" borderId="44" xfId="0" applyFont="1" applyFill="1" applyBorder="1" applyAlignment="1" applyProtection="1">
      <alignment horizontal="right" vertical="center" wrapText="1"/>
      <protection/>
    </xf>
    <xf numFmtId="0" fontId="11" fillId="0" borderId="30" xfId="0" applyFont="1" applyFill="1" applyBorder="1" applyAlignment="1" applyProtection="1">
      <alignment horizontal="right" vertical="center" wrapText="1"/>
      <protection/>
    </xf>
    <xf numFmtId="0" fontId="11" fillId="0" borderId="31" xfId="0" applyFont="1" applyFill="1" applyBorder="1" applyAlignment="1" applyProtection="1">
      <alignment horizontal="right" vertical="center" wrapText="1"/>
      <protection/>
    </xf>
    <xf numFmtId="0" fontId="91" fillId="0" borderId="10" xfId="0" applyFont="1" applyFill="1" applyBorder="1" applyAlignment="1" applyProtection="1">
      <alignment horizontal="left" vertical="center" wrapText="1"/>
      <protection/>
    </xf>
    <xf numFmtId="0" fontId="91" fillId="34" borderId="10" xfId="0" applyFont="1" applyFill="1" applyBorder="1" applyAlignment="1" applyProtection="1">
      <alignment horizontal="center" vertical="center" wrapText="1"/>
      <protection/>
    </xf>
    <xf numFmtId="0" fontId="35" fillId="37" borderId="10" xfId="0" applyFont="1" applyFill="1" applyBorder="1" applyAlignment="1" applyProtection="1">
      <alignment horizontal="center" vertical="center" wrapText="1"/>
      <protection/>
    </xf>
    <xf numFmtId="0" fontId="91" fillId="37" borderId="10" xfId="0" applyFont="1" applyFill="1" applyBorder="1" applyAlignment="1" applyProtection="1">
      <alignment horizontal="center" vertical="center" wrapText="1"/>
      <protection/>
    </xf>
    <xf numFmtId="0" fontId="91" fillId="34" borderId="10" xfId="0" applyFont="1" applyFill="1" applyBorder="1" applyAlignment="1" applyProtection="1">
      <alignment horizontal="left" vertical="center" wrapText="1"/>
      <protection/>
    </xf>
    <xf numFmtId="0" fontId="35" fillId="37" borderId="10" xfId="0" applyFont="1" applyFill="1" applyBorder="1" applyAlignment="1" applyProtection="1">
      <alignment horizontal="left" vertical="center" wrapText="1"/>
      <protection/>
    </xf>
    <xf numFmtId="0" fontId="95" fillId="0" borderId="10" xfId="0" applyFont="1" applyFill="1" applyBorder="1" applyAlignment="1" applyProtection="1">
      <alignment horizontal="left" vertical="center" wrapText="1"/>
      <protection/>
    </xf>
    <xf numFmtId="0" fontId="95" fillId="34" borderId="10" xfId="0" applyFont="1" applyFill="1" applyBorder="1" applyAlignment="1" applyProtection="1">
      <alignment horizontal="center" vertical="center" wrapText="1"/>
      <protection/>
    </xf>
    <xf numFmtId="0" fontId="95" fillId="34" borderId="10" xfId="0" applyFont="1" applyFill="1" applyBorder="1" applyAlignment="1" applyProtection="1">
      <alignment horizontal="left" vertical="center" wrapText="1"/>
      <protection/>
    </xf>
    <xf numFmtId="0" fontId="62" fillId="2" borderId="0" xfId="0" applyFont="1" applyFill="1" applyAlignment="1" applyProtection="1">
      <alignment horizontal="right" vertical="center"/>
      <protection/>
    </xf>
    <xf numFmtId="0" fontId="63" fillId="2" borderId="0" xfId="0" applyFont="1" applyFill="1" applyBorder="1" applyAlignment="1">
      <alignment horizontal="center" vertical="center" wrapText="1"/>
    </xf>
    <xf numFmtId="0" fontId="63" fillId="2" borderId="0" xfId="0" applyNumberFormat="1" applyFont="1" applyFill="1" applyBorder="1" applyAlignment="1">
      <alignment horizontal="justify" vertical="center" wrapText="1"/>
    </xf>
    <xf numFmtId="0" fontId="63" fillId="2" borderId="0" xfId="0" applyNumberFormat="1" applyFont="1" applyFill="1" applyBorder="1" applyAlignment="1">
      <alignment horizontal="justify" vertical="center" wrapText="1"/>
    </xf>
    <xf numFmtId="0" fontId="63" fillId="2" borderId="0" xfId="0" applyFont="1" applyFill="1" applyAlignment="1" applyProtection="1">
      <alignment horizontal="left" vertical="center"/>
      <protection/>
    </xf>
    <xf numFmtId="0" fontId="63" fillId="2" borderId="0" xfId="0" applyFont="1" applyFill="1" applyAlignment="1" applyProtection="1">
      <alignment horizontal="left" vertical="center"/>
      <protection/>
    </xf>
    <xf numFmtId="0" fontId="63" fillId="2" borderId="0" xfId="0" applyFont="1" applyFill="1" applyAlignment="1" applyProtection="1">
      <alignment horizontal="left"/>
      <protection/>
    </xf>
    <xf numFmtId="0" fontId="63" fillId="2" borderId="0" xfId="0" applyFont="1" applyFill="1" applyAlignment="1" applyProtection="1">
      <alignment/>
      <protection/>
    </xf>
    <xf numFmtId="0" fontId="63" fillId="2" borderId="0" xfId="0" applyFont="1" applyFill="1" applyAlignment="1" applyProtection="1">
      <alignment/>
      <protection/>
    </xf>
    <xf numFmtId="0" fontId="96" fillId="0" borderId="10" xfId="0" applyFont="1" applyBorder="1" applyAlignment="1">
      <alignment vertical="center" wrapText="1"/>
    </xf>
    <xf numFmtId="0" fontId="96" fillId="0" borderId="10" xfId="0" applyFont="1" applyBorder="1" applyAlignment="1">
      <alignment wrapText="1"/>
    </xf>
    <xf numFmtId="0" fontId="84" fillId="0" borderId="32" xfId="0" applyFont="1" applyBorder="1" applyAlignment="1">
      <alignment horizontal="left" vertical="center" wrapText="1"/>
    </xf>
    <xf numFmtId="0" fontId="11" fillId="0" borderId="0" xfId="0" applyFont="1" applyBorder="1" applyAlignment="1">
      <alignment horizontal="justify" vertical="center" wrapText="1"/>
    </xf>
    <xf numFmtId="0" fontId="84" fillId="0" borderId="0" xfId="0" applyFont="1" applyBorder="1" applyAlignment="1">
      <alignment horizontal="justify" vertical="center" wrapText="1"/>
    </xf>
    <xf numFmtId="0" fontId="84" fillId="0" borderId="0" xfId="0" applyFont="1" applyFill="1" applyAlignment="1" applyProtection="1">
      <alignment horizontal="left" vertical="center"/>
      <protection/>
    </xf>
    <xf numFmtId="0" fontId="25" fillId="0" borderId="0" xfId="0" applyFont="1" applyFill="1" applyAlignment="1" applyProtection="1">
      <alignment horizontal="right" vertical="center"/>
      <protection/>
    </xf>
    <xf numFmtId="0" fontId="89" fillId="0" borderId="32" xfId="0" applyFont="1" applyBorder="1" applyAlignment="1">
      <alignment horizontal="left" wrapText="1"/>
    </xf>
    <xf numFmtId="0" fontId="24" fillId="0" borderId="0" xfId="0" applyFont="1" applyBorder="1" applyAlignment="1">
      <alignment horizontal="left" vertical="center" wrapText="1"/>
    </xf>
    <xf numFmtId="0" fontId="89" fillId="0" borderId="0" xfId="0" applyFont="1" applyBorder="1" applyAlignment="1">
      <alignment horizontal="left" vertical="center" wrapText="1"/>
    </xf>
    <xf numFmtId="43" fontId="83" fillId="0" borderId="10" xfId="42" applyFont="1" applyBorder="1" applyAlignment="1">
      <alignment vertical="center" wrapText="1"/>
    </xf>
    <xf numFmtId="43" fontId="83" fillId="0" borderId="11" xfId="42" applyFont="1" applyBorder="1" applyAlignment="1">
      <alignment vertical="center" wrapText="1"/>
    </xf>
    <xf numFmtId="0" fontId="84" fillId="33" borderId="12" xfId="0"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243"/>
  <sheetViews>
    <sheetView view="pageBreakPreview" zoomScale="130" zoomScaleSheetLayoutView="130" workbookViewId="0" topLeftCell="A235">
      <selection activeCell="B250" sqref="B250"/>
    </sheetView>
  </sheetViews>
  <sheetFormatPr defaultColWidth="9.140625" defaultRowHeight="26.25" customHeight="1"/>
  <cols>
    <col min="1" max="1" width="12.140625" style="184" customWidth="1"/>
    <col min="2" max="2" width="12.00390625" style="184" customWidth="1"/>
    <col min="3" max="3" width="16.57421875" style="184" customWidth="1"/>
    <col min="4" max="4" width="12.7109375" style="184" customWidth="1"/>
    <col min="5" max="5" width="11.28125" style="184" customWidth="1"/>
    <col min="6" max="6" width="24.28125" style="184" customWidth="1"/>
    <col min="7" max="7" width="21.57421875" style="184" customWidth="1"/>
    <col min="8" max="8" width="14.00390625" style="184" customWidth="1"/>
    <col min="9" max="9" width="8.7109375" style="184" customWidth="1"/>
    <col min="10" max="10" width="8.140625" style="184" customWidth="1"/>
    <col min="11" max="11" width="32.421875" style="184" customWidth="1"/>
    <col min="12" max="12" width="22.140625" style="184" customWidth="1"/>
    <col min="13" max="13" width="0.2890625" style="184" customWidth="1"/>
    <col min="14" max="16384" width="9.140625" style="184" customWidth="1"/>
  </cols>
  <sheetData>
    <row r="1" spans="1:12" ht="19.5" customHeight="1">
      <c r="A1" s="278" t="s">
        <v>205</v>
      </c>
      <c r="B1" s="278"/>
      <c r="C1" s="278"/>
      <c r="D1" s="278"/>
      <c r="E1" s="278"/>
      <c r="F1" s="278"/>
      <c r="G1" s="278"/>
      <c r="H1" s="278"/>
      <c r="I1" s="278"/>
      <c r="J1" s="278"/>
      <c r="K1" s="278"/>
      <c r="L1" s="278"/>
    </row>
    <row r="2" spans="1:12" ht="26.25" customHeight="1">
      <c r="A2" s="190" t="s">
        <v>572</v>
      </c>
      <c r="B2" s="191"/>
      <c r="C2" s="191"/>
      <c r="D2" s="191"/>
      <c r="E2" s="191"/>
      <c r="F2" s="191"/>
      <c r="G2" s="191"/>
      <c r="H2" s="191"/>
      <c r="I2" s="191"/>
      <c r="J2" s="191"/>
      <c r="K2" s="191"/>
      <c r="L2" s="191"/>
    </row>
    <row r="3" spans="1:12" ht="14.25" customHeight="1">
      <c r="A3" s="279" t="s">
        <v>28</v>
      </c>
      <c r="B3" s="280"/>
      <c r="C3" s="280"/>
      <c r="D3" s="280"/>
      <c r="E3" s="280"/>
      <c r="F3" s="280"/>
      <c r="G3" s="280"/>
      <c r="H3" s="280"/>
      <c r="I3" s="280"/>
      <c r="J3" s="280"/>
      <c r="K3" s="280"/>
      <c r="L3" s="281"/>
    </row>
    <row r="4" spans="1:12" s="185" customFormat="1" ht="46.5" customHeight="1">
      <c r="A4" s="174" t="s">
        <v>15</v>
      </c>
      <c r="B4" s="174" t="s">
        <v>16</v>
      </c>
      <c r="C4" s="174" t="s">
        <v>17</v>
      </c>
      <c r="D4" s="174" t="s">
        <v>18</v>
      </c>
      <c r="E4" s="174" t="s">
        <v>19</v>
      </c>
      <c r="F4" s="174" t="s">
        <v>20</v>
      </c>
      <c r="G4" s="174" t="s">
        <v>21</v>
      </c>
      <c r="H4" s="174" t="s">
        <v>22</v>
      </c>
      <c r="I4" s="174" t="s">
        <v>23</v>
      </c>
      <c r="J4" s="174" t="s">
        <v>24</v>
      </c>
      <c r="K4" s="174" t="s">
        <v>25</v>
      </c>
      <c r="L4" s="174" t="s">
        <v>26</v>
      </c>
    </row>
    <row r="5" spans="1:12" s="186" customFormat="1" ht="26.25" customHeight="1">
      <c r="A5" s="286">
        <v>3100000</v>
      </c>
      <c r="B5" s="286">
        <v>1498</v>
      </c>
      <c r="C5" s="286" t="s">
        <v>157</v>
      </c>
      <c r="D5" s="283" t="s">
        <v>158</v>
      </c>
      <c r="E5" s="283">
        <v>1</v>
      </c>
      <c r="F5" s="290" t="s">
        <v>159</v>
      </c>
      <c r="G5" s="289" t="s">
        <v>430</v>
      </c>
      <c r="H5" s="183"/>
      <c r="I5" s="183"/>
      <c r="J5" s="183"/>
      <c r="K5" s="183"/>
      <c r="L5" s="288"/>
    </row>
    <row r="6" spans="1:12" s="186" customFormat="1" ht="26.25" customHeight="1">
      <c r="A6" s="286">
        <v>3100000</v>
      </c>
      <c r="B6" s="286">
        <v>99</v>
      </c>
      <c r="C6" s="286" t="s">
        <v>160</v>
      </c>
      <c r="D6" s="283" t="s">
        <v>164</v>
      </c>
      <c r="E6" s="283">
        <v>1</v>
      </c>
      <c r="F6" s="290" t="s">
        <v>165</v>
      </c>
      <c r="G6" s="289" t="s">
        <v>430</v>
      </c>
      <c r="H6" s="183"/>
      <c r="I6" s="183"/>
      <c r="J6" s="183"/>
      <c r="K6" s="183"/>
      <c r="L6" s="288"/>
    </row>
    <row r="7" spans="1:12" s="186" customFormat="1" ht="26.25" customHeight="1">
      <c r="A7" s="286">
        <v>3200000</v>
      </c>
      <c r="B7" s="286">
        <v>584</v>
      </c>
      <c r="C7" s="286" t="s">
        <v>160</v>
      </c>
      <c r="D7" s="283" t="s">
        <v>164</v>
      </c>
      <c r="E7" s="283">
        <v>1</v>
      </c>
      <c r="F7" s="290" t="s">
        <v>165</v>
      </c>
      <c r="G7" s="289" t="s">
        <v>430</v>
      </c>
      <c r="H7" s="183"/>
      <c r="I7" s="183"/>
      <c r="J7" s="183"/>
      <c r="K7" s="183"/>
      <c r="L7" s="288"/>
    </row>
    <row r="8" spans="1:12" s="186" customFormat="1" ht="26.25" customHeight="1">
      <c r="A8" s="286">
        <v>3200000</v>
      </c>
      <c r="B8" s="286">
        <v>1215.5</v>
      </c>
      <c r="C8" s="286" t="s">
        <v>160</v>
      </c>
      <c r="D8" s="283" t="s">
        <v>158</v>
      </c>
      <c r="E8" s="283">
        <v>1</v>
      </c>
      <c r="F8" s="290" t="s">
        <v>161</v>
      </c>
      <c r="G8" s="289" t="s">
        <v>430</v>
      </c>
      <c r="H8" s="183"/>
      <c r="I8" s="183"/>
      <c r="J8" s="183"/>
      <c r="K8" s="183"/>
      <c r="L8" s="288"/>
    </row>
    <row r="9" spans="1:12" s="186" customFormat="1" ht="26.25" customHeight="1">
      <c r="A9" s="286">
        <v>3200000</v>
      </c>
      <c r="B9" s="286">
        <v>13644.88</v>
      </c>
      <c r="C9" s="286" t="s">
        <v>157</v>
      </c>
      <c r="D9" s="283" t="s">
        <v>163</v>
      </c>
      <c r="E9" s="283">
        <v>1</v>
      </c>
      <c r="F9" s="290" t="s">
        <v>159</v>
      </c>
      <c r="G9" s="289" t="s">
        <v>430</v>
      </c>
      <c r="H9" s="183"/>
      <c r="I9" s="183"/>
      <c r="J9" s="183"/>
      <c r="K9" s="183"/>
      <c r="L9" s="288"/>
    </row>
    <row r="10" spans="1:12" s="186" customFormat="1" ht="26.25" customHeight="1">
      <c r="A10" s="286">
        <v>3200000</v>
      </c>
      <c r="B10" s="286">
        <v>813.5</v>
      </c>
      <c r="C10" s="286" t="s">
        <v>160</v>
      </c>
      <c r="D10" s="283" t="s">
        <v>164</v>
      </c>
      <c r="E10" s="283">
        <v>1</v>
      </c>
      <c r="F10" s="290" t="s">
        <v>165</v>
      </c>
      <c r="G10" s="289" t="s">
        <v>430</v>
      </c>
      <c r="H10" s="183"/>
      <c r="I10" s="183"/>
      <c r="J10" s="183"/>
      <c r="K10" s="183"/>
      <c r="L10" s="288"/>
    </row>
    <row r="11" spans="1:12" s="186" customFormat="1" ht="26.25" customHeight="1">
      <c r="A11" s="286">
        <v>3200000</v>
      </c>
      <c r="B11" s="286">
        <v>4807</v>
      </c>
      <c r="C11" s="286" t="s">
        <v>157</v>
      </c>
      <c r="D11" s="283" t="s">
        <v>319</v>
      </c>
      <c r="E11" s="283">
        <v>1</v>
      </c>
      <c r="F11" s="290" t="s">
        <v>159</v>
      </c>
      <c r="G11" s="289" t="s">
        <v>430</v>
      </c>
      <c r="H11" s="183"/>
      <c r="I11" s="183"/>
      <c r="J11" s="183"/>
      <c r="K11" s="183"/>
      <c r="L11" s="288" t="s">
        <v>429</v>
      </c>
    </row>
    <row r="12" spans="1:12" s="186" customFormat="1" ht="26.25" customHeight="1">
      <c r="A12" s="286">
        <v>9100000</v>
      </c>
      <c r="B12" s="286">
        <v>3131.88</v>
      </c>
      <c r="C12" s="286" t="s">
        <v>162</v>
      </c>
      <c r="D12" s="283" t="s">
        <v>164</v>
      </c>
      <c r="E12" s="283">
        <v>1</v>
      </c>
      <c r="F12" s="290"/>
      <c r="G12" s="289" t="s">
        <v>430</v>
      </c>
      <c r="H12" s="183"/>
      <c r="I12" s="183"/>
      <c r="J12" s="183"/>
      <c r="K12" s="183"/>
      <c r="L12" s="288" t="s">
        <v>433</v>
      </c>
    </row>
    <row r="13" spans="1:12" s="186" customFormat="1" ht="26.25" customHeight="1">
      <c r="A13" s="286">
        <v>9100000</v>
      </c>
      <c r="B13" s="286">
        <v>12632</v>
      </c>
      <c r="C13" s="286" t="s">
        <v>162</v>
      </c>
      <c r="D13" s="283" t="s">
        <v>163</v>
      </c>
      <c r="E13" s="283">
        <v>1</v>
      </c>
      <c r="F13" s="290"/>
      <c r="G13" s="289" t="s">
        <v>430</v>
      </c>
      <c r="H13" s="183"/>
      <c r="I13" s="183"/>
      <c r="J13" s="183"/>
      <c r="K13" s="183"/>
      <c r="L13" s="288"/>
    </row>
    <row r="14" spans="1:12" s="186" customFormat="1" ht="26.25" customHeight="1">
      <c r="A14" s="286">
        <v>9100000</v>
      </c>
      <c r="B14" s="286">
        <v>15072</v>
      </c>
      <c r="C14" s="286" t="s">
        <v>162</v>
      </c>
      <c r="D14" s="283" t="s">
        <v>163</v>
      </c>
      <c r="E14" s="283">
        <v>1</v>
      </c>
      <c r="F14" s="290"/>
      <c r="G14" s="289" t="s">
        <v>430</v>
      </c>
      <c r="H14" s="183"/>
      <c r="I14" s="183"/>
      <c r="J14" s="183"/>
      <c r="K14" s="183"/>
      <c r="L14" s="288"/>
    </row>
    <row r="15" spans="1:12" s="186" customFormat="1" ht="26.25" customHeight="1">
      <c r="A15" s="286">
        <v>15100000</v>
      </c>
      <c r="B15" s="286">
        <v>3145.5</v>
      </c>
      <c r="C15" s="286" t="s">
        <v>160</v>
      </c>
      <c r="D15" s="283" t="s">
        <v>158</v>
      </c>
      <c r="E15" s="283">
        <v>1</v>
      </c>
      <c r="F15" s="290" t="s">
        <v>161</v>
      </c>
      <c r="G15" s="289" t="s">
        <v>430</v>
      </c>
      <c r="H15" s="183"/>
      <c r="I15" s="183"/>
      <c r="J15" s="183"/>
      <c r="K15" s="183"/>
      <c r="L15" s="288"/>
    </row>
    <row r="16" spans="1:12" s="186" customFormat="1" ht="26.25" customHeight="1">
      <c r="A16" s="286">
        <v>15100000</v>
      </c>
      <c r="B16" s="286">
        <v>19577.8</v>
      </c>
      <c r="C16" s="286" t="s">
        <v>157</v>
      </c>
      <c r="D16" s="283" t="s">
        <v>318</v>
      </c>
      <c r="E16" s="283">
        <v>1</v>
      </c>
      <c r="F16" s="290" t="s">
        <v>159</v>
      </c>
      <c r="G16" s="289" t="s">
        <v>430</v>
      </c>
      <c r="H16" s="183"/>
      <c r="I16" s="183"/>
      <c r="J16" s="183"/>
      <c r="K16" s="183"/>
      <c r="L16" s="288"/>
    </row>
    <row r="17" spans="1:12" s="186" customFormat="1" ht="26.25" customHeight="1">
      <c r="A17" s="286">
        <v>15100000</v>
      </c>
      <c r="B17" s="286">
        <v>1153.5</v>
      </c>
      <c r="C17" s="286" t="s">
        <v>160</v>
      </c>
      <c r="D17" s="283" t="s">
        <v>164</v>
      </c>
      <c r="E17" s="283">
        <v>1</v>
      </c>
      <c r="F17" s="290" t="s">
        <v>165</v>
      </c>
      <c r="G17" s="289" t="s">
        <v>430</v>
      </c>
      <c r="H17" s="183"/>
      <c r="I17" s="183"/>
      <c r="J17" s="183"/>
      <c r="K17" s="183"/>
      <c r="L17" s="288"/>
    </row>
    <row r="18" spans="1:12" s="186" customFormat="1" ht="26.25" customHeight="1">
      <c r="A18" s="286">
        <v>15100000</v>
      </c>
      <c r="B18" s="286">
        <v>2843</v>
      </c>
      <c r="C18" s="286" t="s">
        <v>160</v>
      </c>
      <c r="D18" s="283" t="s">
        <v>164</v>
      </c>
      <c r="E18" s="283">
        <v>1</v>
      </c>
      <c r="F18" s="290" t="s">
        <v>165</v>
      </c>
      <c r="G18" s="289" t="s">
        <v>430</v>
      </c>
      <c r="H18" s="183"/>
      <c r="I18" s="183"/>
      <c r="J18" s="183"/>
      <c r="K18" s="183"/>
      <c r="L18" s="288"/>
    </row>
    <row r="19" spans="1:12" s="186" customFormat="1" ht="26.25" customHeight="1">
      <c r="A19" s="286">
        <v>15100000</v>
      </c>
      <c r="B19" s="286">
        <v>10271</v>
      </c>
      <c r="C19" s="286" t="s">
        <v>157</v>
      </c>
      <c r="D19" s="283" t="s">
        <v>319</v>
      </c>
      <c r="E19" s="283">
        <v>1</v>
      </c>
      <c r="F19" s="290" t="s">
        <v>159</v>
      </c>
      <c r="G19" s="289" t="s">
        <v>430</v>
      </c>
      <c r="H19" s="183"/>
      <c r="I19" s="183"/>
      <c r="J19" s="183"/>
      <c r="K19" s="183"/>
      <c r="L19" s="288" t="s">
        <v>429</v>
      </c>
    </row>
    <row r="20" spans="1:12" s="186" customFormat="1" ht="26.25" customHeight="1">
      <c r="A20" s="286">
        <v>15200000</v>
      </c>
      <c r="B20" s="286">
        <v>1085</v>
      </c>
      <c r="C20" s="286" t="s">
        <v>160</v>
      </c>
      <c r="D20" s="283" t="s">
        <v>158</v>
      </c>
      <c r="E20" s="283">
        <v>1</v>
      </c>
      <c r="F20" s="290" t="s">
        <v>161</v>
      </c>
      <c r="G20" s="289" t="s">
        <v>430</v>
      </c>
      <c r="H20" s="183"/>
      <c r="I20" s="183"/>
      <c r="J20" s="183"/>
      <c r="K20" s="183"/>
      <c r="L20" s="288"/>
    </row>
    <row r="21" spans="1:12" s="186" customFormat="1" ht="26.25" customHeight="1">
      <c r="A21" s="286">
        <v>15200000</v>
      </c>
      <c r="B21" s="286">
        <v>810</v>
      </c>
      <c r="C21" s="286" t="s">
        <v>160</v>
      </c>
      <c r="D21" s="283" t="s">
        <v>164</v>
      </c>
      <c r="E21" s="283">
        <v>1</v>
      </c>
      <c r="F21" s="290" t="s">
        <v>165</v>
      </c>
      <c r="G21" s="289" t="s">
        <v>430</v>
      </c>
      <c r="H21" s="183"/>
      <c r="I21" s="183"/>
      <c r="J21" s="183"/>
      <c r="K21" s="183"/>
      <c r="L21" s="288"/>
    </row>
    <row r="22" spans="1:12" s="186" customFormat="1" ht="26.25" customHeight="1">
      <c r="A22" s="286">
        <v>15200000</v>
      </c>
      <c r="B22" s="286">
        <v>3390</v>
      </c>
      <c r="C22" s="286" t="s">
        <v>157</v>
      </c>
      <c r="D22" s="283" t="s">
        <v>319</v>
      </c>
      <c r="E22" s="283">
        <v>1</v>
      </c>
      <c r="F22" s="290" t="s">
        <v>159</v>
      </c>
      <c r="G22" s="289" t="s">
        <v>430</v>
      </c>
      <c r="H22" s="183"/>
      <c r="I22" s="183"/>
      <c r="J22" s="183"/>
      <c r="K22" s="183"/>
      <c r="L22" s="288" t="s">
        <v>429</v>
      </c>
    </row>
    <row r="23" spans="1:12" s="186" customFormat="1" ht="26.25" customHeight="1">
      <c r="A23" s="286">
        <v>15200000</v>
      </c>
      <c r="B23" s="286">
        <v>9444.7</v>
      </c>
      <c r="C23" s="286" t="s">
        <v>157</v>
      </c>
      <c r="D23" s="283" t="s">
        <v>163</v>
      </c>
      <c r="E23" s="283">
        <v>1</v>
      </c>
      <c r="F23" s="290" t="s">
        <v>159</v>
      </c>
      <c r="G23" s="289" t="s">
        <v>430</v>
      </c>
      <c r="H23" s="183"/>
      <c r="I23" s="183"/>
      <c r="J23" s="183"/>
      <c r="K23" s="183"/>
      <c r="L23" s="288"/>
    </row>
    <row r="24" spans="1:12" s="186" customFormat="1" ht="26.25" customHeight="1">
      <c r="A24" s="286">
        <v>15200000</v>
      </c>
      <c r="B24" s="286">
        <v>660</v>
      </c>
      <c r="C24" s="286" t="s">
        <v>160</v>
      </c>
      <c r="D24" s="283" t="s">
        <v>164</v>
      </c>
      <c r="E24" s="283">
        <v>1</v>
      </c>
      <c r="F24" s="290" t="s">
        <v>165</v>
      </c>
      <c r="G24" s="289" t="s">
        <v>430</v>
      </c>
      <c r="H24" s="183"/>
      <c r="I24" s="183"/>
      <c r="J24" s="183"/>
      <c r="K24" s="183"/>
      <c r="L24" s="288"/>
    </row>
    <row r="25" spans="1:12" s="186" customFormat="1" ht="26.25" customHeight="1">
      <c r="A25" s="286">
        <v>15300000</v>
      </c>
      <c r="B25" s="286">
        <v>600</v>
      </c>
      <c r="C25" s="286" t="s">
        <v>160</v>
      </c>
      <c r="D25" s="283" t="s">
        <v>164</v>
      </c>
      <c r="E25" s="283">
        <v>1</v>
      </c>
      <c r="F25" s="290" t="s">
        <v>165</v>
      </c>
      <c r="G25" s="289" t="s">
        <v>430</v>
      </c>
      <c r="H25" s="183"/>
      <c r="I25" s="183"/>
      <c r="J25" s="183"/>
      <c r="K25" s="183"/>
      <c r="L25" s="288"/>
    </row>
    <row r="26" spans="1:12" s="186" customFormat="1" ht="26.25" customHeight="1">
      <c r="A26" s="286">
        <v>15300000</v>
      </c>
      <c r="B26" s="286">
        <v>3271</v>
      </c>
      <c r="C26" s="286" t="s">
        <v>157</v>
      </c>
      <c r="D26" s="283" t="s">
        <v>319</v>
      </c>
      <c r="E26" s="283">
        <v>1</v>
      </c>
      <c r="F26" s="290" t="s">
        <v>159</v>
      </c>
      <c r="G26" s="289" t="s">
        <v>430</v>
      </c>
      <c r="H26" s="183"/>
      <c r="I26" s="183"/>
      <c r="J26" s="183"/>
      <c r="K26" s="183"/>
      <c r="L26" s="288" t="s">
        <v>429</v>
      </c>
    </row>
    <row r="27" spans="1:12" s="186" customFormat="1" ht="26.25" customHeight="1">
      <c r="A27" s="286">
        <v>15300000</v>
      </c>
      <c r="B27" s="286">
        <v>9943.61</v>
      </c>
      <c r="C27" s="286" t="s">
        <v>157</v>
      </c>
      <c r="D27" s="283" t="s">
        <v>158</v>
      </c>
      <c r="E27" s="283">
        <v>1</v>
      </c>
      <c r="F27" s="290" t="s">
        <v>159</v>
      </c>
      <c r="G27" s="289" t="s">
        <v>430</v>
      </c>
      <c r="H27" s="183"/>
      <c r="I27" s="183"/>
      <c r="J27" s="183"/>
      <c r="K27" s="183"/>
      <c r="L27" s="288"/>
    </row>
    <row r="28" spans="1:12" s="186" customFormat="1" ht="26.25" customHeight="1">
      <c r="A28" s="286">
        <v>15400000</v>
      </c>
      <c r="B28" s="286">
        <v>1390</v>
      </c>
      <c r="C28" s="286" t="s">
        <v>157</v>
      </c>
      <c r="D28" s="283" t="s">
        <v>163</v>
      </c>
      <c r="E28" s="283">
        <v>1</v>
      </c>
      <c r="F28" s="290" t="s">
        <v>159</v>
      </c>
      <c r="G28" s="289" t="s">
        <v>430</v>
      </c>
      <c r="H28" s="183"/>
      <c r="I28" s="183"/>
      <c r="J28" s="183"/>
      <c r="K28" s="183"/>
      <c r="L28" s="288"/>
    </row>
    <row r="29" spans="1:12" s="186" customFormat="1" ht="26.25" customHeight="1">
      <c r="A29" s="286">
        <v>15500000</v>
      </c>
      <c r="B29" s="286">
        <v>3136</v>
      </c>
      <c r="C29" s="286" t="s">
        <v>157</v>
      </c>
      <c r="D29" s="283" t="s">
        <v>319</v>
      </c>
      <c r="E29" s="283">
        <v>1</v>
      </c>
      <c r="F29" s="290" t="s">
        <v>159</v>
      </c>
      <c r="G29" s="289" t="s">
        <v>430</v>
      </c>
      <c r="H29" s="183"/>
      <c r="I29" s="183"/>
      <c r="J29" s="183"/>
      <c r="K29" s="183"/>
      <c r="L29" s="288" t="s">
        <v>429</v>
      </c>
    </row>
    <row r="30" spans="1:12" s="186" customFormat="1" ht="26.25" customHeight="1">
      <c r="A30" s="286">
        <v>15500000</v>
      </c>
      <c r="B30" s="286">
        <v>9111.65</v>
      </c>
      <c r="C30" s="286" t="s">
        <v>157</v>
      </c>
      <c r="D30" s="283" t="s">
        <v>163</v>
      </c>
      <c r="E30" s="283">
        <v>1</v>
      </c>
      <c r="F30" s="290" t="s">
        <v>159</v>
      </c>
      <c r="G30" s="289" t="s">
        <v>430</v>
      </c>
      <c r="H30" s="183"/>
      <c r="I30" s="183"/>
      <c r="J30" s="183"/>
      <c r="K30" s="183"/>
      <c r="L30" s="288"/>
    </row>
    <row r="31" spans="1:12" s="186" customFormat="1" ht="26.25" customHeight="1">
      <c r="A31" s="286">
        <v>15500000</v>
      </c>
      <c r="B31" s="286">
        <v>1384.5</v>
      </c>
      <c r="C31" s="286" t="s">
        <v>160</v>
      </c>
      <c r="D31" s="283" t="s">
        <v>164</v>
      </c>
      <c r="E31" s="283">
        <v>1</v>
      </c>
      <c r="F31" s="290" t="s">
        <v>165</v>
      </c>
      <c r="G31" s="289" t="s">
        <v>430</v>
      </c>
      <c r="H31" s="183"/>
      <c r="I31" s="183"/>
      <c r="J31" s="183"/>
      <c r="K31" s="183"/>
      <c r="L31" s="288"/>
    </row>
    <row r="32" spans="1:12" s="186" customFormat="1" ht="26.25" customHeight="1">
      <c r="A32" s="286">
        <v>15500000</v>
      </c>
      <c r="B32" s="286">
        <v>1213.5</v>
      </c>
      <c r="C32" s="286" t="s">
        <v>160</v>
      </c>
      <c r="D32" s="283" t="s">
        <v>158</v>
      </c>
      <c r="E32" s="283">
        <v>1</v>
      </c>
      <c r="F32" s="290" t="s">
        <v>161</v>
      </c>
      <c r="G32" s="289" t="s">
        <v>430</v>
      </c>
      <c r="H32" s="183"/>
      <c r="I32" s="183"/>
      <c r="J32" s="183"/>
      <c r="K32" s="183"/>
      <c r="L32" s="288"/>
    </row>
    <row r="33" spans="1:12" s="186" customFormat="1" ht="26.25" customHeight="1">
      <c r="A33" s="286">
        <v>15600000</v>
      </c>
      <c r="B33" s="286">
        <v>604</v>
      </c>
      <c r="C33" s="286" t="s">
        <v>157</v>
      </c>
      <c r="D33" s="283" t="s">
        <v>163</v>
      </c>
      <c r="E33" s="283">
        <v>1</v>
      </c>
      <c r="F33" s="290" t="s">
        <v>159</v>
      </c>
      <c r="G33" s="289" t="s">
        <v>430</v>
      </c>
      <c r="H33" s="183"/>
      <c r="I33" s="183"/>
      <c r="J33" s="183"/>
      <c r="K33" s="183"/>
      <c r="L33" s="288"/>
    </row>
    <row r="34" spans="1:12" s="186" customFormat="1" ht="26.25" customHeight="1">
      <c r="A34" s="286">
        <v>15600000</v>
      </c>
      <c r="B34" s="286">
        <v>205</v>
      </c>
      <c r="C34" s="286" t="s">
        <v>160</v>
      </c>
      <c r="D34" s="283" t="s">
        <v>158</v>
      </c>
      <c r="E34" s="283">
        <v>1</v>
      </c>
      <c r="F34" s="290" t="s">
        <v>161</v>
      </c>
      <c r="G34" s="289" t="s">
        <v>430</v>
      </c>
      <c r="H34" s="183"/>
      <c r="I34" s="183"/>
      <c r="J34" s="183"/>
      <c r="K34" s="183"/>
      <c r="L34" s="288"/>
    </row>
    <row r="35" spans="1:12" s="186" customFormat="1" ht="26.25" customHeight="1">
      <c r="A35" s="286">
        <v>15600000</v>
      </c>
      <c r="B35" s="286">
        <v>72.5</v>
      </c>
      <c r="C35" s="286" t="s">
        <v>160</v>
      </c>
      <c r="D35" s="283" t="s">
        <v>164</v>
      </c>
      <c r="E35" s="283">
        <v>1</v>
      </c>
      <c r="F35" s="290" t="s">
        <v>165</v>
      </c>
      <c r="G35" s="289" t="s">
        <v>430</v>
      </c>
      <c r="H35" s="183"/>
      <c r="I35" s="183"/>
      <c r="J35" s="183"/>
      <c r="K35" s="183"/>
      <c r="L35" s="288"/>
    </row>
    <row r="36" spans="1:12" s="186" customFormat="1" ht="26.25" customHeight="1">
      <c r="A36" s="286">
        <v>15600000</v>
      </c>
      <c r="B36" s="286">
        <v>881</v>
      </c>
      <c r="C36" s="286" t="s">
        <v>157</v>
      </c>
      <c r="D36" s="283" t="s">
        <v>319</v>
      </c>
      <c r="E36" s="283">
        <v>1</v>
      </c>
      <c r="F36" s="290" t="s">
        <v>159</v>
      </c>
      <c r="G36" s="289" t="s">
        <v>430</v>
      </c>
      <c r="H36" s="183"/>
      <c r="I36" s="183"/>
      <c r="J36" s="183"/>
      <c r="K36" s="183"/>
      <c r="L36" s="288" t="s">
        <v>429</v>
      </c>
    </row>
    <row r="37" spans="1:12" s="186" customFormat="1" ht="26.25" customHeight="1">
      <c r="A37" s="286">
        <v>15800000</v>
      </c>
      <c r="B37" s="286">
        <v>420</v>
      </c>
      <c r="C37" s="286" t="s">
        <v>160</v>
      </c>
      <c r="D37" s="283" t="s">
        <v>158</v>
      </c>
      <c r="E37" s="283">
        <v>1</v>
      </c>
      <c r="F37" s="290" t="s">
        <v>161</v>
      </c>
      <c r="G37" s="289" t="s">
        <v>430</v>
      </c>
      <c r="H37" s="183"/>
      <c r="I37" s="183"/>
      <c r="J37" s="183"/>
      <c r="K37" s="183"/>
      <c r="L37" s="288"/>
    </row>
    <row r="38" spans="1:12" s="186" customFormat="1" ht="26.25" customHeight="1">
      <c r="A38" s="286">
        <v>15800000</v>
      </c>
      <c r="B38" s="286">
        <v>1837</v>
      </c>
      <c r="C38" s="286" t="s">
        <v>157</v>
      </c>
      <c r="D38" s="283" t="s">
        <v>319</v>
      </c>
      <c r="E38" s="283">
        <v>1</v>
      </c>
      <c r="F38" s="290" t="s">
        <v>159</v>
      </c>
      <c r="G38" s="289" t="s">
        <v>430</v>
      </c>
      <c r="H38" s="183"/>
      <c r="I38" s="183"/>
      <c r="J38" s="183"/>
      <c r="K38" s="183"/>
      <c r="L38" s="288" t="s">
        <v>429</v>
      </c>
    </row>
    <row r="39" spans="1:12" s="186" customFormat="1" ht="26.25" customHeight="1">
      <c r="A39" s="286">
        <v>15800000</v>
      </c>
      <c r="B39" s="286">
        <v>10467</v>
      </c>
      <c r="C39" s="286" t="s">
        <v>157</v>
      </c>
      <c r="D39" s="283" t="s">
        <v>163</v>
      </c>
      <c r="E39" s="283">
        <v>1</v>
      </c>
      <c r="F39" s="290" t="s">
        <v>159</v>
      </c>
      <c r="G39" s="289" t="s">
        <v>430</v>
      </c>
      <c r="H39" s="183"/>
      <c r="I39" s="183"/>
      <c r="J39" s="183"/>
      <c r="K39" s="183"/>
      <c r="L39" s="288"/>
    </row>
    <row r="40" spans="1:12" s="186" customFormat="1" ht="26.25" customHeight="1">
      <c r="A40" s="286">
        <v>15800000</v>
      </c>
      <c r="B40" s="286">
        <v>277.5</v>
      </c>
      <c r="C40" s="286" t="s">
        <v>160</v>
      </c>
      <c r="D40" s="283" t="s">
        <v>164</v>
      </c>
      <c r="E40" s="283">
        <v>1</v>
      </c>
      <c r="F40" s="290" t="s">
        <v>165</v>
      </c>
      <c r="G40" s="289" t="s">
        <v>430</v>
      </c>
      <c r="H40" s="183"/>
      <c r="I40" s="183"/>
      <c r="J40" s="183"/>
      <c r="K40" s="183"/>
      <c r="L40" s="288"/>
    </row>
    <row r="41" spans="1:12" s="186" customFormat="1" ht="26.25" customHeight="1">
      <c r="A41" s="286">
        <v>15900000</v>
      </c>
      <c r="B41" s="286">
        <v>2492</v>
      </c>
      <c r="C41" s="286" t="s">
        <v>157</v>
      </c>
      <c r="D41" s="283" t="s">
        <v>319</v>
      </c>
      <c r="E41" s="283">
        <v>1</v>
      </c>
      <c r="F41" s="290" t="s">
        <v>159</v>
      </c>
      <c r="G41" s="289" t="s">
        <v>430</v>
      </c>
      <c r="H41" s="183"/>
      <c r="I41" s="183"/>
      <c r="J41" s="183"/>
      <c r="K41" s="183"/>
      <c r="L41" s="288" t="s">
        <v>429</v>
      </c>
    </row>
    <row r="42" spans="1:12" s="186" customFormat="1" ht="26.25" customHeight="1">
      <c r="A42" s="286">
        <v>15900000</v>
      </c>
      <c r="B42" s="286">
        <v>1150</v>
      </c>
      <c r="C42" s="286" t="s">
        <v>160</v>
      </c>
      <c r="D42" s="283" t="s">
        <v>164</v>
      </c>
      <c r="E42" s="283">
        <v>1</v>
      </c>
      <c r="F42" s="290" t="s">
        <v>165</v>
      </c>
      <c r="G42" s="289" t="s">
        <v>430</v>
      </c>
      <c r="H42" s="183"/>
      <c r="I42" s="183"/>
      <c r="J42" s="183"/>
      <c r="K42" s="183"/>
      <c r="L42" s="288"/>
    </row>
    <row r="43" spans="1:12" s="186" customFormat="1" ht="26.25" customHeight="1">
      <c r="A43" s="286">
        <v>15900000</v>
      </c>
      <c r="B43" s="286">
        <v>1200</v>
      </c>
      <c r="C43" s="286" t="s">
        <v>160</v>
      </c>
      <c r="D43" s="283" t="s">
        <v>158</v>
      </c>
      <c r="E43" s="283">
        <v>1</v>
      </c>
      <c r="F43" s="290" t="s">
        <v>161</v>
      </c>
      <c r="G43" s="289" t="s">
        <v>430</v>
      </c>
      <c r="H43" s="183"/>
      <c r="I43" s="183"/>
      <c r="J43" s="183"/>
      <c r="K43" s="183"/>
      <c r="L43" s="288"/>
    </row>
    <row r="44" spans="1:12" s="186" customFormat="1" ht="26.25" customHeight="1">
      <c r="A44" s="286">
        <v>15900000</v>
      </c>
      <c r="B44" s="286">
        <v>1730</v>
      </c>
      <c r="C44" s="286" t="s">
        <v>160</v>
      </c>
      <c r="D44" s="283" t="s">
        <v>164</v>
      </c>
      <c r="E44" s="283">
        <v>1</v>
      </c>
      <c r="F44" s="290" t="s">
        <v>165</v>
      </c>
      <c r="G44" s="289" t="s">
        <v>430</v>
      </c>
      <c r="H44" s="183"/>
      <c r="I44" s="183"/>
      <c r="J44" s="183"/>
      <c r="K44" s="183"/>
      <c r="L44" s="288"/>
    </row>
    <row r="45" spans="1:12" s="186" customFormat="1" ht="26.25" customHeight="1">
      <c r="A45" s="286">
        <v>18200000</v>
      </c>
      <c r="B45" s="286">
        <v>1400</v>
      </c>
      <c r="C45" s="286" t="s">
        <v>160</v>
      </c>
      <c r="D45" s="283" t="s">
        <v>158</v>
      </c>
      <c r="E45" s="283">
        <v>1</v>
      </c>
      <c r="F45" s="290" t="s">
        <v>159</v>
      </c>
      <c r="G45" s="289" t="s">
        <v>430</v>
      </c>
      <c r="H45" s="183"/>
      <c r="I45" s="183"/>
      <c r="J45" s="183"/>
      <c r="K45" s="183"/>
      <c r="L45" s="288"/>
    </row>
    <row r="46" spans="1:12" s="186" customFormat="1" ht="26.25" customHeight="1">
      <c r="A46" s="286">
        <v>18900000</v>
      </c>
      <c r="B46" s="286">
        <v>1170</v>
      </c>
      <c r="C46" s="286" t="s">
        <v>160</v>
      </c>
      <c r="D46" s="283" t="s">
        <v>158</v>
      </c>
      <c r="E46" s="283">
        <v>1</v>
      </c>
      <c r="F46" s="290" t="s">
        <v>161</v>
      </c>
      <c r="G46" s="289" t="s">
        <v>430</v>
      </c>
      <c r="H46" s="183"/>
      <c r="I46" s="183"/>
      <c r="J46" s="183"/>
      <c r="K46" s="183"/>
      <c r="L46" s="288"/>
    </row>
    <row r="47" spans="1:12" s="186" customFormat="1" ht="26.25" customHeight="1">
      <c r="A47" s="286">
        <v>22100000</v>
      </c>
      <c r="B47" s="286">
        <v>1367</v>
      </c>
      <c r="C47" s="286" t="s">
        <v>157</v>
      </c>
      <c r="D47" s="283" t="s">
        <v>318</v>
      </c>
      <c r="E47" s="283">
        <v>1</v>
      </c>
      <c r="F47" s="290" t="s">
        <v>159</v>
      </c>
      <c r="G47" s="289" t="s">
        <v>430</v>
      </c>
      <c r="H47" s="183"/>
      <c r="I47" s="183"/>
      <c r="J47" s="183"/>
      <c r="K47" s="183"/>
      <c r="L47" s="288"/>
    </row>
    <row r="48" spans="1:12" s="186" customFormat="1" ht="26.25" customHeight="1">
      <c r="A48" s="286">
        <v>22300000</v>
      </c>
      <c r="B48" s="286">
        <v>240</v>
      </c>
      <c r="C48" s="286" t="s">
        <v>160</v>
      </c>
      <c r="D48" s="283" t="s">
        <v>158</v>
      </c>
      <c r="E48" s="283">
        <v>1</v>
      </c>
      <c r="F48" s="290" t="s">
        <v>161</v>
      </c>
      <c r="G48" s="289" t="s">
        <v>430</v>
      </c>
      <c r="H48" s="183"/>
      <c r="I48" s="183"/>
      <c r="J48" s="183"/>
      <c r="K48" s="183"/>
      <c r="L48" s="288"/>
    </row>
    <row r="49" spans="1:12" s="186" customFormat="1" ht="26.25" customHeight="1">
      <c r="A49" s="286">
        <v>22400000</v>
      </c>
      <c r="B49" s="286">
        <v>12500</v>
      </c>
      <c r="C49" s="286" t="s">
        <v>157</v>
      </c>
      <c r="D49" s="283" t="s">
        <v>319</v>
      </c>
      <c r="E49" s="283">
        <v>1</v>
      </c>
      <c r="F49" s="290" t="s">
        <v>159</v>
      </c>
      <c r="G49" s="289" t="s">
        <v>430</v>
      </c>
      <c r="H49" s="183"/>
      <c r="I49" s="183"/>
      <c r="J49" s="183"/>
      <c r="K49" s="183"/>
      <c r="L49" s="288" t="s">
        <v>434</v>
      </c>
    </row>
    <row r="50" spans="1:12" s="186" customFormat="1" ht="26.25" customHeight="1">
      <c r="A50" s="286">
        <v>22400000</v>
      </c>
      <c r="B50" s="286">
        <v>600</v>
      </c>
      <c r="C50" s="286" t="s">
        <v>160</v>
      </c>
      <c r="D50" s="283" t="s">
        <v>158</v>
      </c>
      <c r="E50" s="283">
        <v>1</v>
      </c>
      <c r="F50" s="290" t="s">
        <v>159</v>
      </c>
      <c r="G50" s="289" t="s">
        <v>430</v>
      </c>
      <c r="H50" s="183"/>
      <c r="I50" s="183"/>
      <c r="J50" s="183"/>
      <c r="K50" s="183"/>
      <c r="L50" s="288"/>
    </row>
    <row r="51" spans="1:12" s="186" customFormat="1" ht="26.25" customHeight="1">
      <c r="A51" s="286">
        <v>24300000</v>
      </c>
      <c r="B51" s="286">
        <v>120</v>
      </c>
      <c r="C51" s="286" t="s">
        <v>160</v>
      </c>
      <c r="D51" s="283" t="s">
        <v>158</v>
      </c>
      <c r="E51" s="283">
        <v>1</v>
      </c>
      <c r="F51" s="290" t="s">
        <v>161</v>
      </c>
      <c r="G51" s="289" t="s">
        <v>430</v>
      </c>
      <c r="H51" s="183"/>
      <c r="I51" s="183"/>
      <c r="J51" s="183"/>
      <c r="K51" s="183"/>
      <c r="L51" s="288"/>
    </row>
    <row r="52" spans="1:12" s="186" customFormat="1" ht="26.25" customHeight="1">
      <c r="A52" s="286">
        <v>30100000</v>
      </c>
      <c r="B52" s="286">
        <v>1750</v>
      </c>
      <c r="C52" s="286" t="s">
        <v>160</v>
      </c>
      <c r="D52" s="283" t="s">
        <v>431</v>
      </c>
      <c r="E52" s="283">
        <v>1</v>
      </c>
      <c r="F52" s="290" t="s">
        <v>159</v>
      </c>
      <c r="G52" s="289" t="s">
        <v>430</v>
      </c>
      <c r="H52" s="183"/>
      <c r="I52" s="183"/>
      <c r="J52" s="183"/>
      <c r="K52" s="183"/>
      <c r="L52" s="288"/>
    </row>
    <row r="53" spans="1:12" s="186" customFormat="1" ht="26.25" customHeight="1">
      <c r="A53" s="286">
        <v>30200000</v>
      </c>
      <c r="B53" s="286">
        <v>30360</v>
      </c>
      <c r="C53" s="286" t="s">
        <v>162</v>
      </c>
      <c r="D53" s="283" t="s">
        <v>320</v>
      </c>
      <c r="E53" s="283">
        <v>1</v>
      </c>
      <c r="F53" s="290"/>
      <c r="G53" s="289" t="s">
        <v>430</v>
      </c>
      <c r="H53" s="183"/>
      <c r="I53" s="183"/>
      <c r="J53" s="183"/>
      <c r="K53" s="183"/>
      <c r="L53" s="288"/>
    </row>
    <row r="54" spans="1:12" s="186" customFormat="1" ht="26.25" customHeight="1">
      <c r="A54" s="286">
        <v>30200000</v>
      </c>
      <c r="B54" s="286">
        <v>30360</v>
      </c>
      <c r="C54" s="286" t="s">
        <v>157</v>
      </c>
      <c r="D54" s="283" t="s">
        <v>320</v>
      </c>
      <c r="E54" s="283">
        <v>1</v>
      </c>
      <c r="F54" s="290" t="s">
        <v>159</v>
      </c>
      <c r="G54" s="289" t="s">
        <v>430</v>
      </c>
      <c r="H54" s="183"/>
      <c r="I54" s="183"/>
      <c r="J54" s="183"/>
      <c r="K54" s="183"/>
      <c r="L54" s="288"/>
    </row>
    <row r="55" spans="1:12" s="186" customFormat="1" ht="26.25" customHeight="1">
      <c r="A55" s="286">
        <v>31300000</v>
      </c>
      <c r="B55" s="286">
        <v>161.5</v>
      </c>
      <c r="C55" s="286" t="s">
        <v>160</v>
      </c>
      <c r="D55" s="283" t="s">
        <v>158</v>
      </c>
      <c r="E55" s="283">
        <v>1</v>
      </c>
      <c r="F55" s="290" t="s">
        <v>159</v>
      </c>
      <c r="G55" s="289" t="s">
        <v>430</v>
      </c>
      <c r="H55" s="183"/>
      <c r="I55" s="183"/>
      <c r="J55" s="183"/>
      <c r="K55" s="183"/>
      <c r="L55" s="288"/>
    </row>
    <row r="56" spans="1:12" s="186" customFormat="1" ht="26.25" customHeight="1">
      <c r="A56" s="286">
        <v>34900000</v>
      </c>
      <c r="B56" s="286">
        <v>978</v>
      </c>
      <c r="C56" s="286" t="s">
        <v>160</v>
      </c>
      <c r="D56" s="283" t="s">
        <v>321</v>
      </c>
      <c r="E56" s="283">
        <v>1</v>
      </c>
      <c r="F56" s="290" t="s">
        <v>159</v>
      </c>
      <c r="G56" s="289" t="s">
        <v>430</v>
      </c>
      <c r="H56" s="183"/>
      <c r="I56" s="183"/>
      <c r="J56" s="183"/>
      <c r="K56" s="183"/>
      <c r="L56" s="288"/>
    </row>
    <row r="57" spans="1:12" s="186" customFormat="1" ht="26.25" customHeight="1">
      <c r="A57" s="286">
        <v>35100000</v>
      </c>
      <c r="B57" s="286">
        <v>283</v>
      </c>
      <c r="C57" s="286" t="s">
        <v>160</v>
      </c>
      <c r="D57" s="283" t="s">
        <v>431</v>
      </c>
      <c r="E57" s="283">
        <v>1</v>
      </c>
      <c r="F57" s="290" t="s">
        <v>159</v>
      </c>
      <c r="G57" s="289" t="s">
        <v>430</v>
      </c>
      <c r="H57" s="183"/>
      <c r="I57" s="183"/>
      <c r="J57" s="183"/>
      <c r="K57" s="183"/>
      <c r="L57" s="288" t="s">
        <v>557</v>
      </c>
    </row>
    <row r="58" spans="1:12" s="186" customFormat="1" ht="26.25" customHeight="1">
      <c r="A58" s="286">
        <v>37400000</v>
      </c>
      <c r="B58" s="286">
        <v>4996</v>
      </c>
      <c r="C58" s="286" t="s">
        <v>160</v>
      </c>
      <c r="D58" s="283" t="s">
        <v>319</v>
      </c>
      <c r="E58" s="283">
        <v>1</v>
      </c>
      <c r="F58" s="290" t="s">
        <v>159</v>
      </c>
      <c r="G58" s="289" t="s">
        <v>430</v>
      </c>
      <c r="H58" s="183"/>
      <c r="I58" s="183"/>
      <c r="J58" s="183"/>
      <c r="K58" s="183"/>
      <c r="L58" s="288"/>
    </row>
    <row r="59" spans="1:12" s="186" customFormat="1" ht="26.25" customHeight="1">
      <c r="A59" s="286">
        <v>39200000</v>
      </c>
      <c r="B59" s="286">
        <v>3075</v>
      </c>
      <c r="C59" s="286" t="s">
        <v>160</v>
      </c>
      <c r="D59" s="283" t="s">
        <v>322</v>
      </c>
      <c r="E59" s="283">
        <v>1</v>
      </c>
      <c r="F59" s="290" t="s">
        <v>159</v>
      </c>
      <c r="G59" s="289" t="s">
        <v>430</v>
      </c>
      <c r="H59" s="183"/>
      <c r="I59" s="183"/>
      <c r="J59" s="183"/>
      <c r="K59" s="183"/>
      <c r="L59" s="288"/>
    </row>
    <row r="60" spans="1:12" s="186" customFormat="1" ht="26.25" customHeight="1">
      <c r="A60" s="286">
        <v>39500000</v>
      </c>
      <c r="B60" s="286">
        <v>3230</v>
      </c>
      <c r="C60" s="286" t="s">
        <v>160</v>
      </c>
      <c r="D60" s="283" t="s">
        <v>158</v>
      </c>
      <c r="E60" s="283">
        <v>1</v>
      </c>
      <c r="F60" s="290" t="s">
        <v>159</v>
      </c>
      <c r="G60" s="289" t="s">
        <v>430</v>
      </c>
      <c r="H60" s="183"/>
      <c r="I60" s="183"/>
      <c r="J60" s="183"/>
      <c r="K60" s="183"/>
      <c r="L60" s="288"/>
    </row>
    <row r="61" spans="1:12" s="186" customFormat="1" ht="26.25" customHeight="1">
      <c r="A61" s="286">
        <v>39500000</v>
      </c>
      <c r="B61" s="286">
        <v>300</v>
      </c>
      <c r="C61" s="286" t="s">
        <v>160</v>
      </c>
      <c r="D61" s="283" t="s">
        <v>158</v>
      </c>
      <c r="E61" s="283">
        <v>1</v>
      </c>
      <c r="F61" s="290" t="s">
        <v>161</v>
      </c>
      <c r="G61" s="289" t="s">
        <v>430</v>
      </c>
      <c r="H61" s="183"/>
      <c r="I61" s="183"/>
      <c r="J61" s="183"/>
      <c r="K61" s="183"/>
      <c r="L61" s="288"/>
    </row>
    <row r="62" spans="1:12" s="186" customFormat="1" ht="26.25" customHeight="1">
      <c r="A62" s="286">
        <v>39700000</v>
      </c>
      <c r="B62" s="286">
        <v>250</v>
      </c>
      <c r="C62" s="286" t="s">
        <v>160</v>
      </c>
      <c r="D62" s="283" t="s">
        <v>158</v>
      </c>
      <c r="E62" s="283">
        <v>1</v>
      </c>
      <c r="F62" s="290" t="s">
        <v>159</v>
      </c>
      <c r="G62" s="289" t="s">
        <v>430</v>
      </c>
      <c r="H62" s="183"/>
      <c r="I62" s="183"/>
      <c r="J62" s="183"/>
      <c r="K62" s="183"/>
      <c r="L62" s="288"/>
    </row>
    <row r="63" spans="1:12" s="186" customFormat="1" ht="26.25" customHeight="1">
      <c r="A63" s="286">
        <v>41100000</v>
      </c>
      <c r="B63" s="286">
        <v>480.96</v>
      </c>
      <c r="C63" s="286" t="s">
        <v>160</v>
      </c>
      <c r="D63" s="283" t="s">
        <v>319</v>
      </c>
      <c r="E63" s="283">
        <v>1</v>
      </c>
      <c r="F63" s="290" t="s">
        <v>159</v>
      </c>
      <c r="G63" s="289" t="s">
        <v>430</v>
      </c>
      <c r="H63" s="183"/>
      <c r="I63" s="183"/>
      <c r="J63" s="183"/>
      <c r="K63" s="183"/>
      <c r="L63" s="288"/>
    </row>
    <row r="64" spans="1:12" s="186" customFormat="1" ht="26.25" customHeight="1">
      <c r="A64" s="286">
        <v>44500000</v>
      </c>
      <c r="B64" s="286">
        <v>35815</v>
      </c>
      <c r="C64" s="286" t="s">
        <v>157</v>
      </c>
      <c r="D64" s="283" t="s">
        <v>319</v>
      </c>
      <c r="E64" s="283">
        <v>1</v>
      </c>
      <c r="F64" s="290" t="s">
        <v>159</v>
      </c>
      <c r="G64" s="289" t="s">
        <v>430</v>
      </c>
      <c r="H64" s="183"/>
      <c r="I64" s="183"/>
      <c r="J64" s="183"/>
      <c r="K64" s="183"/>
      <c r="L64" s="288"/>
    </row>
    <row r="65" spans="1:12" s="186" customFormat="1" ht="26.25" customHeight="1">
      <c r="A65" s="286">
        <v>45400000</v>
      </c>
      <c r="B65" s="286">
        <v>19700</v>
      </c>
      <c r="C65" s="286" t="s">
        <v>157</v>
      </c>
      <c r="D65" s="283" t="s">
        <v>320</v>
      </c>
      <c r="E65" s="283">
        <v>1</v>
      </c>
      <c r="F65" s="290" t="s">
        <v>159</v>
      </c>
      <c r="G65" s="289" t="s">
        <v>430</v>
      </c>
      <c r="H65" s="183"/>
      <c r="I65" s="183"/>
      <c r="J65" s="183"/>
      <c r="K65" s="183"/>
      <c r="L65" s="288"/>
    </row>
    <row r="66" spans="1:12" s="186" customFormat="1" ht="26.25" customHeight="1">
      <c r="A66" s="286">
        <v>45400000</v>
      </c>
      <c r="B66" s="286">
        <v>23509.49</v>
      </c>
      <c r="C66" s="286" t="s">
        <v>160</v>
      </c>
      <c r="D66" s="283" t="s">
        <v>320</v>
      </c>
      <c r="E66" s="283">
        <v>1</v>
      </c>
      <c r="F66" s="290" t="s">
        <v>165</v>
      </c>
      <c r="G66" s="289" t="s">
        <v>430</v>
      </c>
      <c r="H66" s="183"/>
      <c r="I66" s="183"/>
      <c r="J66" s="183"/>
      <c r="K66" s="183"/>
      <c r="L66" s="288"/>
    </row>
    <row r="67" spans="1:12" s="186" customFormat="1" ht="26.25" customHeight="1">
      <c r="A67" s="286">
        <v>45400000</v>
      </c>
      <c r="B67" s="286">
        <v>52500</v>
      </c>
      <c r="C67" s="286" t="s">
        <v>157</v>
      </c>
      <c r="D67" s="283" t="s">
        <v>320</v>
      </c>
      <c r="E67" s="283">
        <v>1</v>
      </c>
      <c r="F67" s="290" t="s">
        <v>159</v>
      </c>
      <c r="G67" s="289" t="s">
        <v>430</v>
      </c>
      <c r="H67" s="183"/>
      <c r="I67" s="183"/>
      <c r="J67" s="183"/>
      <c r="K67" s="183"/>
      <c r="L67" s="288"/>
    </row>
    <row r="68" spans="1:12" s="186" customFormat="1" ht="26.25" customHeight="1">
      <c r="A68" s="286">
        <v>50100000</v>
      </c>
      <c r="B68" s="286">
        <v>2178</v>
      </c>
      <c r="C68" s="286" t="s">
        <v>160</v>
      </c>
      <c r="D68" s="283" t="s">
        <v>163</v>
      </c>
      <c r="E68" s="283">
        <v>1</v>
      </c>
      <c r="F68" s="290" t="s">
        <v>167</v>
      </c>
      <c r="G68" s="289" t="s">
        <v>430</v>
      </c>
      <c r="H68" s="183"/>
      <c r="I68" s="183"/>
      <c r="J68" s="183"/>
      <c r="K68" s="183"/>
      <c r="L68" s="288"/>
    </row>
    <row r="69" spans="1:12" s="186" customFormat="1" ht="26.25" customHeight="1">
      <c r="A69" s="286">
        <v>50100000</v>
      </c>
      <c r="B69" s="286">
        <v>7096.01</v>
      </c>
      <c r="C69" s="286" t="s">
        <v>160</v>
      </c>
      <c r="D69" s="283" t="s">
        <v>163</v>
      </c>
      <c r="E69" s="283">
        <v>1</v>
      </c>
      <c r="F69" s="290" t="s">
        <v>167</v>
      </c>
      <c r="G69" s="289" t="s">
        <v>430</v>
      </c>
      <c r="H69" s="183"/>
      <c r="I69" s="183"/>
      <c r="J69" s="183"/>
      <c r="K69" s="183"/>
      <c r="L69" s="288" t="s">
        <v>559</v>
      </c>
    </row>
    <row r="70" spans="1:12" s="186" customFormat="1" ht="26.25" customHeight="1">
      <c r="A70" s="286">
        <v>50300000</v>
      </c>
      <c r="B70" s="286">
        <v>2000</v>
      </c>
      <c r="C70" s="286" t="s">
        <v>160</v>
      </c>
      <c r="D70" s="283" t="s">
        <v>163</v>
      </c>
      <c r="E70" s="283">
        <v>1</v>
      </c>
      <c r="F70" s="290" t="s">
        <v>159</v>
      </c>
      <c r="G70" s="289" t="s">
        <v>430</v>
      </c>
      <c r="H70" s="183"/>
      <c r="I70" s="183"/>
      <c r="J70" s="183"/>
      <c r="K70" s="183"/>
      <c r="L70" s="288"/>
    </row>
    <row r="71" spans="1:12" s="186" customFormat="1" ht="26.25" customHeight="1">
      <c r="A71" s="286">
        <v>50300000</v>
      </c>
      <c r="B71" s="286">
        <v>1170</v>
      </c>
      <c r="C71" s="286" t="s">
        <v>160</v>
      </c>
      <c r="D71" s="283" t="s">
        <v>158</v>
      </c>
      <c r="E71" s="283">
        <v>1</v>
      </c>
      <c r="F71" s="290" t="s">
        <v>159</v>
      </c>
      <c r="G71" s="289" t="s">
        <v>430</v>
      </c>
      <c r="H71" s="183"/>
      <c r="I71" s="183"/>
      <c r="J71" s="183"/>
      <c r="K71" s="183"/>
      <c r="L71" s="288"/>
    </row>
    <row r="72" spans="1:12" s="186" customFormat="1" ht="26.25" customHeight="1">
      <c r="A72" s="286">
        <v>55300000</v>
      </c>
      <c r="B72" s="286">
        <v>32900</v>
      </c>
      <c r="C72" s="286" t="s">
        <v>157</v>
      </c>
      <c r="D72" s="283" t="s">
        <v>319</v>
      </c>
      <c r="E72" s="283">
        <v>1</v>
      </c>
      <c r="F72" s="290" t="s">
        <v>159</v>
      </c>
      <c r="G72" s="289" t="s">
        <v>430</v>
      </c>
      <c r="H72" s="183"/>
      <c r="I72" s="183"/>
      <c r="J72" s="183"/>
      <c r="K72" s="183"/>
      <c r="L72" s="288" t="s">
        <v>429</v>
      </c>
    </row>
    <row r="73" spans="1:12" s="186" customFormat="1" ht="26.25" customHeight="1">
      <c r="A73" s="286">
        <v>55300000</v>
      </c>
      <c r="B73" s="286">
        <v>21400</v>
      </c>
      <c r="C73" s="286" t="s">
        <v>157</v>
      </c>
      <c r="D73" s="283" t="s">
        <v>318</v>
      </c>
      <c r="E73" s="283">
        <v>1</v>
      </c>
      <c r="F73" s="290" t="s">
        <v>159</v>
      </c>
      <c r="G73" s="289" t="s">
        <v>430</v>
      </c>
      <c r="H73" s="183"/>
      <c r="I73" s="183"/>
      <c r="J73" s="183"/>
      <c r="K73" s="183"/>
      <c r="L73" s="288"/>
    </row>
    <row r="74" spans="1:12" s="186" customFormat="1" ht="26.25" customHeight="1">
      <c r="A74" s="286">
        <v>60100000</v>
      </c>
      <c r="B74" s="286">
        <v>6800</v>
      </c>
      <c r="C74" s="286" t="s">
        <v>157</v>
      </c>
      <c r="D74" s="283" t="s">
        <v>319</v>
      </c>
      <c r="E74" s="283">
        <v>1</v>
      </c>
      <c r="F74" s="290" t="s">
        <v>159</v>
      </c>
      <c r="G74" s="289" t="s">
        <v>430</v>
      </c>
      <c r="H74" s="183"/>
      <c r="I74" s="183"/>
      <c r="J74" s="183"/>
      <c r="K74" s="183"/>
      <c r="L74" s="288" t="s">
        <v>560</v>
      </c>
    </row>
    <row r="75" spans="1:12" s="186" customFormat="1" ht="26.25" customHeight="1">
      <c r="A75" s="286">
        <v>60100000</v>
      </c>
      <c r="B75" s="286">
        <v>400</v>
      </c>
      <c r="C75" s="286" t="s">
        <v>160</v>
      </c>
      <c r="D75" s="283" t="s">
        <v>158</v>
      </c>
      <c r="E75" s="283">
        <v>1</v>
      </c>
      <c r="F75" s="290" t="s">
        <v>161</v>
      </c>
      <c r="G75" s="289" t="s">
        <v>430</v>
      </c>
      <c r="H75" s="183"/>
      <c r="I75" s="183"/>
      <c r="J75" s="183"/>
      <c r="K75" s="183"/>
      <c r="L75" s="288"/>
    </row>
    <row r="76" spans="1:12" s="186" customFormat="1" ht="26.25" customHeight="1">
      <c r="A76" s="286">
        <v>60100000</v>
      </c>
      <c r="B76" s="286">
        <v>750</v>
      </c>
      <c r="C76" s="286" t="s">
        <v>160</v>
      </c>
      <c r="D76" s="283" t="s">
        <v>164</v>
      </c>
      <c r="E76" s="283">
        <v>1</v>
      </c>
      <c r="F76" s="290" t="s">
        <v>161</v>
      </c>
      <c r="G76" s="289" t="s">
        <v>430</v>
      </c>
      <c r="H76" s="183"/>
      <c r="I76" s="183"/>
      <c r="J76" s="183"/>
      <c r="K76" s="183"/>
      <c r="L76" s="288"/>
    </row>
    <row r="77" spans="1:12" s="186" customFormat="1" ht="26.25" customHeight="1">
      <c r="A77" s="286">
        <v>64100000</v>
      </c>
      <c r="B77" s="286">
        <v>1200</v>
      </c>
      <c r="C77" s="286" t="s">
        <v>160</v>
      </c>
      <c r="D77" s="283" t="s">
        <v>163</v>
      </c>
      <c r="E77" s="283">
        <v>1</v>
      </c>
      <c r="F77" s="290" t="s">
        <v>167</v>
      </c>
      <c r="G77" s="289" t="s">
        <v>430</v>
      </c>
      <c r="H77" s="183"/>
      <c r="I77" s="183"/>
      <c r="J77" s="183"/>
      <c r="K77" s="183"/>
      <c r="L77" s="288"/>
    </row>
    <row r="78" spans="1:12" s="186" customFormat="1" ht="26.25" customHeight="1">
      <c r="A78" s="286">
        <v>64200000</v>
      </c>
      <c r="B78" s="286">
        <v>587.21</v>
      </c>
      <c r="C78" s="286" t="s">
        <v>160</v>
      </c>
      <c r="D78" s="283" t="s">
        <v>164</v>
      </c>
      <c r="E78" s="283">
        <v>1</v>
      </c>
      <c r="F78" s="290" t="s">
        <v>167</v>
      </c>
      <c r="G78" s="289" t="s">
        <v>430</v>
      </c>
      <c r="H78" s="183"/>
      <c r="I78" s="183"/>
      <c r="J78" s="183"/>
      <c r="K78" s="183"/>
      <c r="L78" s="288" t="s">
        <v>433</v>
      </c>
    </row>
    <row r="79" spans="1:12" s="186" customFormat="1" ht="26.25" customHeight="1">
      <c r="A79" s="286">
        <v>64200000</v>
      </c>
      <c r="B79" s="286">
        <v>7420</v>
      </c>
      <c r="C79" s="286" t="s">
        <v>162</v>
      </c>
      <c r="D79" s="283" t="s">
        <v>163</v>
      </c>
      <c r="E79" s="283">
        <v>2</v>
      </c>
      <c r="F79" s="290"/>
      <c r="G79" s="289" t="s">
        <v>430</v>
      </c>
      <c r="H79" s="183"/>
      <c r="I79" s="183"/>
      <c r="J79" s="183"/>
      <c r="K79" s="183"/>
      <c r="L79" s="288" t="s">
        <v>561</v>
      </c>
    </row>
    <row r="80" spans="1:12" s="186" customFormat="1" ht="26.25" customHeight="1">
      <c r="A80" s="286">
        <v>64200000</v>
      </c>
      <c r="B80" s="286">
        <v>3000</v>
      </c>
      <c r="C80" s="286" t="s">
        <v>160</v>
      </c>
      <c r="D80" s="283" t="s">
        <v>163</v>
      </c>
      <c r="E80" s="283">
        <v>1</v>
      </c>
      <c r="F80" s="290" t="s">
        <v>167</v>
      </c>
      <c r="G80" s="289" t="s">
        <v>430</v>
      </c>
      <c r="H80" s="183"/>
      <c r="I80" s="183"/>
      <c r="J80" s="183"/>
      <c r="K80" s="183"/>
      <c r="L80" s="288"/>
    </row>
    <row r="81" spans="1:12" s="186" customFormat="1" ht="35.25" customHeight="1">
      <c r="A81" s="286">
        <v>64200000</v>
      </c>
      <c r="B81" s="286">
        <v>1254.9</v>
      </c>
      <c r="C81" s="286" t="s">
        <v>157</v>
      </c>
      <c r="D81" s="283" t="s">
        <v>163</v>
      </c>
      <c r="E81" s="283">
        <v>1</v>
      </c>
      <c r="F81" s="290" t="s">
        <v>159</v>
      </c>
      <c r="G81" s="289" t="s">
        <v>430</v>
      </c>
      <c r="H81" s="183"/>
      <c r="I81" s="183"/>
      <c r="J81" s="183"/>
      <c r="K81" s="290" t="s">
        <v>562</v>
      </c>
      <c r="L81" s="288"/>
    </row>
    <row r="82" spans="1:12" s="186" customFormat="1" ht="48" customHeight="1">
      <c r="A82" s="286">
        <v>66500000</v>
      </c>
      <c r="B82" s="286">
        <v>3469.66</v>
      </c>
      <c r="C82" s="286" t="s">
        <v>157</v>
      </c>
      <c r="D82" s="283" t="s">
        <v>163</v>
      </c>
      <c r="E82" s="283">
        <v>1</v>
      </c>
      <c r="F82" s="290" t="s">
        <v>159</v>
      </c>
      <c r="G82" s="289" t="s">
        <v>430</v>
      </c>
      <c r="H82" s="183"/>
      <c r="I82" s="183"/>
      <c r="J82" s="183"/>
      <c r="K82" s="290" t="s">
        <v>563</v>
      </c>
      <c r="L82" s="288"/>
    </row>
    <row r="83" spans="1:12" s="186" customFormat="1" ht="26.25" customHeight="1">
      <c r="A83" s="286">
        <v>71200000</v>
      </c>
      <c r="B83" s="286">
        <v>3800</v>
      </c>
      <c r="C83" s="286" t="s">
        <v>160</v>
      </c>
      <c r="D83" s="283" t="s">
        <v>321</v>
      </c>
      <c r="E83" s="283">
        <v>1</v>
      </c>
      <c r="F83" s="290" t="s">
        <v>165</v>
      </c>
      <c r="G83" s="289" t="s">
        <v>430</v>
      </c>
      <c r="H83" s="183"/>
      <c r="I83" s="183"/>
      <c r="J83" s="183"/>
      <c r="K83" s="183"/>
      <c r="L83" s="288"/>
    </row>
    <row r="84" spans="1:12" s="186" customFormat="1" ht="26.25" customHeight="1">
      <c r="A84" s="286">
        <v>71200000</v>
      </c>
      <c r="B84" s="286">
        <v>6200</v>
      </c>
      <c r="C84" s="286" t="s">
        <v>157</v>
      </c>
      <c r="D84" s="283" t="s">
        <v>320</v>
      </c>
      <c r="E84" s="283">
        <v>1</v>
      </c>
      <c r="F84" s="290" t="s">
        <v>159</v>
      </c>
      <c r="G84" s="289" t="s">
        <v>430</v>
      </c>
      <c r="H84" s="183"/>
      <c r="I84" s="183"/>
      <c r="J84" s="183"/>
      <c r="K84" s="183"/>
      <c r="L84" s="288"/>
    </row>
    <row r="85" spans="1:12" s="186" customFormat="1" ht="26.25" customHeight="1">
      <c r="A85" s="286">
        <v>71300000</v>
      </c>
      <c r="B85" s="286">
        <v>988.4</v>
      </c>
      <c r="C85" s="286" t="s">
        <v>160</v>
      </c>
      <c r="D85" s="283" t="s">
        <v>158</v>
      </c>
      <c r="E85" s="283">
        <v>1</v>
      </c>
      <c r="F85" s="290" t="s">
        <v>166</v>
      </c>
      <c r="G85" s="289" t="s">
        <v>430</v>
      </c>
      <c r="H85" s="183"/>
      <c r="I85" s="183"/>
      <c r="J85" s="183"/>
      <c r="K85" s="183"/>
      <c r="L85" s="288"/>
    </row>
    <row r="86" spans="1:12" s="186" customFormat="1" ht="26.25" customHeight="1">
      <c r="A86" s="286">
        <v>71300000</v>
      </c>
      <c r="B86" s="286">
        <v>2846.84</v>
      </c>
      <c r="C86" s="286" t="s">
        <v>160</v>
      </c>
      <c r="D86" s="283" t="s">
        <v>158</v>
      </c>
      <c r="E86" s="283">
        <v>1</v>
      </c>
      <c r="F86" s="290" t="s">
        <v>166</v>
      </c>
      <c r="G86" s="289" t="s">
        <v>430</v>
      </c>
      <c r="H86" s="183"/>
      <c r="I86" s="183"/>
      <c r="J86" s="183"/>
      <c r="K86" s="183"/>
      <c r="L86" s="288"/>
    </row>
    <row r="87" spans="1:12" s="186" customFormat="1" ht="26.25" customHeight="1">
      <c r="A87" s="286">
        <v>72200000</v>
      </c>
      <c r="B87" s="286">
        <v>8000</v>
      </c>
      <c r="C87" s="286" t="s">
        <v>160</v>
      </c>
      <c r="D87" s="283" t="s">
        <v>163</v>
      </c>
      <c r="E87" s="283">
        <v>1</v>
      </c>
      <c r="F87" s="290" t="s">
        <v>167</v>
      </c>
      <c r="G87" s="289" t="s">
        <v>430</v>
      </c>
      <c r="H87" s="183"/>
      <c r="I87" s="183"/>
      <c r="J87" s="183"/>
      <c r="K87" s="183"/>
      <c r="L87" s="288"/>
    </row>
    <row r="88" spans="1:12" s="186" customFormat="1" ht="26.25" customHeight="1">
      <c r="A88" s="286">
        <v>72400000</v>
      </c>
      <c r="B88" s="286">
        <v>500</v>
      </c>
      <c r="C88" s="286" t="s">
        <v>160</v>
      </c>
      <c r="D88" s="283" t="s">
        <v>164</v>
      </c>
      <c r="E88" s="283">
        <v>1</v>
      </c>
      <c r="F88" s="290" t="s">
        <v>167</v>
      </c>
      <c r="G88" s="289" t="s">
        <v>430</v>
      </c>
      <c r="H88" s="183"/>
      <c r="I88" s="183"/>
      <c r="J88" s="183"/>
      <c r="K88" s="183"/>
      <c r="L88" s="288" t="s">
        <v>433</v>
      </c>
    </row>
    <row r="89" spans="1:12" s="186" customFormat="1" ht="26.25" customHeight="1">
      <c r="A89" s="286">
        <v>72400000</v>
      </c>
      <c r="B89" s="286">
        <v>6000</v>
      </c>
      <c r="C89" s="286" t="s">
        <v>160</v>
      </c>
      <c r="D89" s="283" t="s">
        <v>163</v>
      </c>
      <c r="E89" s="283">
        <v>1</v>
      </c>
      <c r="F89" s="290" t="s">
        <v>167</v>
      </c>
      <c r="G89" s="289" t="s">
        <v>430</v>
      </c>
      <c r="H89" s="183"/>
      <c r="I89" s="183"/>
      <c r="J89" s="183"/>
      <c r="K89" s="183"/>
      <c r="L89" s="288"/>
    </row>
    <row r="90" spans="1:12" s="186" customFormat="1" ht="26.25" customHeight="1">
      <c r="A90" s="286">
        <v>72400000</v>
      </c>
      <c r="B90" s="286">
        <v>318</v>
      </c>
      <c r="C90" s="286" t="s">
        <v>160</v>
      </c>
      <c r="D90" s="283" t="s">
        <v>164</v>
      </c>
      <c r="E90" s="283">
        <v>1</v>
      </c>
      <c r="F90" s="290" t="s">
        <v>167</v>
      </c>
      <c r="G90" s="289" t="s">
        <v>430</v>
      </c>
      <c r="H90" s="183"/>
      <c r="I90" s="183"/>
      <c r="J90" s="183"/>
      <c r="K90" s="183"/>
      <c r="L90" s="288"/>
    </row>
    <row r="91" spans="1:12" s="186" customFormat="1" ht="26.25" customHeight="1">
      <c r="A91" s="286">
        <v>72400000</v>
      </c>
      <c r="B91" s="286">
        <v>258</v>
      </c>
      <c r="C91" s="286" t="s">
        <v>160</v>
      </c>
      <c r="D91" s="283" t="s">
        <v>322</v>
      </c>
      <c r="E91" s="283">
        <v>1</v>
      </c>
      <c r="F91" s="290" t="s">
        <v>167</v>
      </c>
      <c r="G91" s="289" t="s">
        <v>430</v>
      </c>
      <c r="H91" s="183"/>
      <c r="I91" s="183"/>
      <c r="J91" s="183"/>
      <c r="K91" s="183"/>
      <c r="L91" s="288"/>
    </row>
    <row r="92" spans="1:12" s="186" customFormat="1" ht="26.25" customHeight="1">
      <c r="A92" s="286">
        <v>72400000</v>
      </c>
      <c r="B92" s="286">
        <v>258</v>
      </c>
      <c r="C92" s="286" t="s">
        <v>160</v>
      </c>
      <c r="D92" s="283" t="s">
        <v>158</v>
      </c>
      <c r="E92" s="283">
        <v>1</v>
      </c>
      <c r="F92" s="290" t="s">
        <v>167</v>
      </c>
      <c r="G92" s="289" t="s">
        <v>430</v>
      </c>
      <c r="H92" s="183"/>
      <c r="I92" s="183"/>
      <c r="J92" s="183"/>
      <c r="K92" s="183"/>
      <c r="L92" s="288"/>
    </row>
    <row r="93" spans="1:12" s="186" customFormat="1" ht="26.25" customHeight="1">
      <c r="A93" s="286">
        <v>72600000</v>
      </c>
      <c r="B93" s="286">
        <v>48864</v>
      </c>
      <c r="C93" s="286" t="s">
        <v>160</v>
      </c>
      <c r="D93" s="283" t="s">
        <v>163</v>
      </c>
      <c r="E93" s="283">
        <v>1</v>
      </c>
      <c r="F93" s="290" t="s">
        <v>167</v>
      </c>
      <c r="G93" s="289" t="s">
        <v>430</v>
      </c>
      <c r="H93" s="183"/>
      <c r="I93" s="183"/>
      <c r="J93" s="183"/>
      <c r="K93" s="183"/>
      <c r="L93" s="288"/>
    </row>
    <row r="94" spans="1:12" s="186" customFormat="1" ht="26.25" customHeight="1">
      <c r="A94" s="286">
        <v>75100000</v>
      </c>
      <c r="B94" s="286">
        <v>2600</v>
      </c>
      <c r="C94" s="286" t="s">
        <v>160</v>
      </c>
      <c r="D94" s="283" t="s">
        <v>163</v>
      </c>
      <c r="E94" s="283">
        <v>1</v>
      </c>
      <c r="F94" s="290" t="s">
        <v>166</v>
      </c>
      <c r="G94" s="289" t="s">
        <v>430</v>
      </c>
      <c r="H94" s="183"/>
      <c r="I94" s="183"/>
      <c r="J94" s="183"/>
      <c r="K94" s="183"/>
      <c r="L94" s="288"/>
    </row>
    <row r="95" spans="1:12" s="186" customFormat="1" ht="26.25" customHeight="1">
      <c r="A95" s="286">
        <v>79300000</v>
      </c>
      <c r="B95" s="286">
        <v>17154</v>
      </c>
      <c r="C95" s="286" t="s">
        <v>160</v>
      </c>
      <c r="D95" s="283" t="s">
        <v>319</v>
      </c>
      <c r="E95" s="283">
        <v>1</v>
      </c>
      <c r="F95" s="290" t="s">
        <v>159</v>
      </c>
      <c r="G95" s="289" t="s">
        <v>430</v>
      </c>
      <c r="H95" s="183"/>
      <c r="I95" s="183"/>
      <c r="J95" s="183"/>
      <c r="K95" s="183"/>
      <c r="L95" s="288" t="s">
        <v>429</v>
      </c>
    </row>
    <row r="96" spans="1:12" s="186" customFormat="1" ht="26.25" customHeight="1">
      <c r="A96" s="286">
        <v>79500000</v>
      </c>
      <c r="B96" s="286">
        <v>15395</v>
      </c>
      <c r="C96" s="286" t="s">
        <v>157</v>
      </c>
      <c r="D96" s="283" t="s">
        <v>163</v>
      </c>
      <c r="E96" s="283">
        <v>1</v>
      </c>
      <c r="F96" s="290" t="s">
        <v>159</v>
      </c>
      <c r="G96" s="289" t="s">
        <v>430</v>
      </c>
      <c r="H96" s="183"/>
      <c r="I96" s="183"/>
      <c r="J96" s="183"/>
      <c r="K96" s="183"/>
      <c r="L96" s="288"/>
    </row>
    <row r="97" spans="1:12" s="186" customFormat="1" ht="53.25" customHeight="1">
      <c r="A97" s="286">
        <v>79600000</v>
      </c>
      <c r="B97" s="286">
        <v>1000</v>
      </c>
      <c r="C97" s="286" t="s">
        <v>157</v>
      </c>
      <c r="D97" s="283" t="s">
        <v>319</v>
      </c>
      <c r="E97" s="283">
        <v>1</v>
      </c>
      <c r="F97" s="290" t="s">
        <v>159</v>
      </c>
      <c r="G97" s="289" t="s">
        <v>430</v>
      </c>
      <c r="H97" s="183"/>
      <c r="I97" s="183"/>
      <c r="J97" s="183"/>
      <c r="K97" s="183"/>
      <c r="L97" s="288" t="s">
        <v>435</v>
      </c>
    </row>
    <row r="98" spans="1:12" s="186" customFormat="1" ht="26.25" customHeight="1">
      <c r="A98" s="286">
        <v>79600000</v>
      </c>
      <c r="B98" s="286">
        <v>15500</v>
      </c>
      <c r="C98" s="286" t="s">
        <v>157</v>
      </c>
      <c r="D98" s="283" t="s">
        <v>319</v>
      </c>
      <c r="E98" s="283">
        <v>1</v>
      </c>
      <c r="F98" s="290" t="s">
        <v>159</v>
      </c>
      <c r="G98" s="289" t="s">
        <v>430</v>
      </c>
      <c r="H98" s="183"/>
      <c r="I98" s="183"/>
      <c r="J98" s="183"/>
      <c r="K98" s="183"/>
      <c r="L98" s="288" t="s">
        <v>429</v>
      </c>
    </row>
    <row r="99" spans="1:12" s="186" customFormat="1" ht="26.25" customHeight="1">
      <c r="A99" s="286">
        <v>79700000</v>
      </c>
      <c r="B99" s="286">
        <v>61200</v>
      </c>
      <c r="C99" s="286" t="s">
        <v>160</v>
      </c>
      <c r="D99" s="283" t="s">
        <v>163</v>
      </c>
      <c r="E99" s="283">
        <v>1</v>
      </c>
      <c r="F99" s="290" t="s">
        <v>168</v>
      </c>
      <c r="G99" s="289" t="s">
        <v>430</v>
      </c>
      <c r="H99" s="183"/>
      <c r="I99" s="183"/>
      <c r="J99" s="183"/>
      <c r="K99" s="183"/>
      <c r="L99" s="282"/>
    </row>
    <row r="100" spans="1:12" s="186" customFormat="1" ht="26.25" customHeight="1">
      <c r="A100" s="286">
        <v>79800000</v>
      </c>
      <c r="B100" s="286">
        <v>3630</v>
      </c>
      <c r="C100" s="286" t="s">
        <v>157</v>
      </c>
      <c r="D100" s="283" t="s">
        <v>163</v>
      </c>
      <c r="E100" s="283">
        <v>1</v>
      </c>
      <c r="F100" s="290" t="s">
        <v>159</v>
      </c>
      <c r="G100" s="289" t="s">
        <v>430</v>
      </c>
      <c r="H100" s="183"/>
      <c r="I100" s="183"/>
      <c r="J100" s="183"/>
      <c r="K100" s="183"/>
      <c r="L100" s="282"/>
    </row>
    <row r="101" spans="1:12" s="186" customFormat="1" ht="26.25" customHeight="1">
      <c r="A101" s="286">
        <v>79800000</v>
      </c>
      <c r="B101" s="286">
        <v>2700</v>
      </c>
      <c r="C101" s="286" t="s">
        <v>160</v>
      </c>
      <c r="D101" s="283" t="s">
        <v>158</v>
      </c>
      <c r="E101" s="283">
        <v>1</v>
      </c>
      <c r="F101" s="290" t="s">
        <v>167</v>
      </c>
      <c r="G101" s="289" t="s">
        <v>430</v>
      </c>
      <c r="H101" s="183"/>
      <c r="I101" s="183"/>
      <c r="J101" s="183"/>
      <c r="K101" s="183"/>
      <c r="L101" s="282"/>
    </row>
    <row r="102" spans="1:12" s="186" customFormat="1" ht="26.25" customHeight="1">
      <c r="A102" s="286">
        <v>79800000</v>
      </c>
      <c r="B102" s="286">
        <v>2475</v>
      </c>
      <c r="C102" s="286" t="s">
        <v>157</v>
      </c>
      <c r="D102" s="283" t="s">
        <v>163</v>
      </c>
      <c r="E102" s="283">
        <v>1</v>
      </c>
      <c r="F102" s="290" t="s">
        <v>159</v>
      </c>
      <c r="G102" s="289" t="s">
        <v>430</v>
      </c>
      <c r="H102" s="183"/>
      <c r="I102" s="183"/>
      <c r="J102" s="183"/>
      <c r="K102" s="183"/>
      <c r="L102" s="282"/>
    </row>
    <row r="103" spans="1:12" s="186" customFormat="1" ht="26.25" customHeight="1">
      <c r="A103" s="286">
        <v>79800000</v>
      </c>
      <c r="B103" s="286">
        <v>3535</v>
      </c>
      <c r="C103" s="286" t="s">
        <v>157</v>
      </c>
      <c r="D103" s="283" t="s">
        <v>158</v>
      </c>
      <c r="E103" s="283">
        <v>1</v>
      </c>
      <c r="F103" s="290" t="s">
        <v>159</v>
      </c>
      <c r="G103" s="289" t="s">
        <v>430</v>
      </c>
      <c r="H103" s="183"/>
      <c r="I103" s="183"/>
      <c r="J103" s="183"/>
      <c r="K103" s="183"/>
      <c r="L103" s="282"/>
    </row>
    <row r="104" spans="1:12" s="186" customFormat="1" ht="26.25" customHeight="1">
      <c r="A104" s="286">
        <v>79900000</v>
      </c>
      <c r="B104" s="286">
        <v>2250</v>
      </c>
      <c r="C104" s="286" t="s">
        <v>160</v>
      </c>
      <c r="D104" s="283" t="s">
        <v>164</v>
      </c>
      <c r="E104" s="283">
        <v>1</v>
      </c>
      <c r="F104" s="290" t="s">
        <v>161</v>
      </c>
      <c r="G104" s="289" t="s">
        <v>430</v>
      </c>
      <c r="H104" s="183"/>
      <c r="I104" s="183"/>
      <c r="J104" s="183"/>
      <c r="K104" s="183"/>
      <c r="L104" s="282"/>
    </row>
    <row r="105" spans="1:12" s="186" customFormat="1" ht="26.25" customHeight="1">
      <c r="A105" s="286">
        <v>79900000</v>
      </c>
      <c r="B105" s="286">
        <v>3400</v>
      </c>
      <c r="C105" s="286" t="s">
        <v>160</v>
      </c>
      <c r="D105" s="283" t="s">
        <v>158</v>
      </c>
      <c r="E105" s="283">
        <v>1</v>
      </c>
      <c r="F105" s="290" t="s">
        <v>161</v>
      </c>
      <c r="G105" s="289" t="s">
        <v>430</v>
      </c>
      <c r="H105" s="183"/>
      <c r="I105" s="183"/>
      <c r="J105" s="183"/>
      <c r="K105" s="183"/>
      <c r="L105" s="282"/>
    </row>
    <row r="106" spans="1:12" s="186" customFormat="1" ht="26.25" customHeight="1">
      <c r="A106" s="286">
        <v>79900000</v>
      </c>
      <c r="B106" s="286">
        <v>5476.75</v>
      </c>
      <c r="C106" s="286" t="s">
        <v>160</v>
      </c>
      <c r="D106" s="283" t="s">
        <v>319</v>
      </c>
      <c r="E106" s="283">
        <v>1</v>
      </c>
      <c r="F106" s="290" t="s">
        <v>161</v>
      </c>
      <c r="G106" s="289" t="s">
        <v>430</v>
      </c>
      <c r="H106" s="183"/>
      <c r="I106" s="183"/>
      <c r="J106" s="183"/>
      <c r="K106" s="183"/>
      <c r="L106" s="288" t="s">
        <v>429</v>
      </c>
    </row>
    <row r="107" spans="1:12" s="186" customFormat="1" ht="26.25" customHeight="1">
      <c r="A107" s="286">
        <v>79900000</v>
      </c>
      <c r="B107" s="286">
        <v>3600</v>
      </c>
      <c r="C107" s="286" t="s">
        <v>160</v>
      </c>
      <c r="D107" s="283" t="s">
        <v>158</v>
      </c>
      <c r="E107" s="283">
        <v>1</v>
      </c>
      <c r="F107" s="290" t="s">
        <v>161</v>
      </c>
      <c r="G107" s="289" t="s">
        <v>430</v>
      </c>
      <c r="H107" s="183"/>
      <c r="I107" s="183"/>
      <c r="J107" s="183"/>
      <c r="K107" s="183"/>
      <c r="L107" s="288"/>
    </row>
    <row r="108" spans="1:12" s="186" customFormat="1" ht="26.25" customHeight="1">
      <c r="A108" s="286">
        <v>79900000</v>
      </c>
      <c r="B108" s="286">
        <v>340</v>
      </c>
      <c r="C108" s="286" t="s">
        <v>160</v>
      </c>
      <c r="D108" s="283" t="s">
        <v>158</v>
      </c>
      <c r="E108" s="283">
        <v>1</v>
      </c>
      <c r="F108" s="290" t="s">
        <v>159</v>
      </c>
      <c r="G108" s="289" t="s">
        <v>430</v>
      </c>
      <c r="H108" s="183"/>
      <c r="I108" s="183"/>
      <c r="J108" s="183"/>
      <c r="K108" s="183"/>
      <c r="L108" s="288"/>
    </row>
    <row r="109" spans="1:12" s="186" customFormat="1" ht="26.25" customHeight="1">
      <c r="A109" s="286">
        <v>80500000</v>
      </c>
      <c r="B109" s="286">
        <v>12521</v>
      </c>
      <c r="C109" s="286" t="s">
        <v>160</v>
      </c>
      <c r="D109" s="283" t="s">
        <v>163</v>
      </c>
      <c r="E109" s="283">
        <v>1</v>
      </c>
      <c r="F109" s="290" t="s">
        <v>167</v>
      </c>
      <c r="G109" s="289" t="s">
        <v>430</v>
      </c>
      <c r="H109" s="183"/>
      <c r="I109" s="183"/>
      <c r="J109" s="183"/>
      <c r="K109" s="183"/>
      <c r="L109" s="288"/>
    </row>
    <row r="110" spans="1:12" s="186" customFormat="1" ht="37.5" customHeight="1">
      <c r="A110" s="286">
        <v>80500000</v>
      </c>
      <c r="B110" s="286">
        <v>21782.92</v>
      </c>
      <c r="C110" s="286" t="s">
        <v>160</v>
      </c>
      <c r="D110" s="283" t="s">
        <v>163</v>
      </c>
      <c r="E110" s="283">
        <v>2</v>
      </c>
      <c r="F110" s="290" t="s">
        <v>167</v>
      </c>
      <c r="G110" s="289" t="s">
        <v>430</v>
      </c>
      <c r="H110" s="183"/>
      <c r="I110" s="183"/>
      <c r="J110" s="183"/>
      <c r="K110" s="183"/>
      <c r="L110" s="288" t="s">
        <v>564</v>
      </c>
    </row>
    <row r="111" spans="1:12" s="186" customFormat="1" ht="26.25" customHeight="1">
      <c r="A111" s="286">
        <v>80500000</v>
      </c>
      <c r="B111" s="286">
        <v>32232</v>
      </c>
      <c r="C111" s="286" t="s">
        <v>157</v>
      </c>
      <c r="D111" s="283" t="s">
        <v>319</v>
      </c>
      <c r="E111" s="283">
        <v>1</v>
      </c>
      <c r="F111" s="290" t="s">
        <v>159</v>
      </c>
      <c r="G111" s="289" t="s">
        <v>430</v>
      </c>
      <c r="H111" s="183"/>
      <c r="I111" s="183"/>
      <c r="J111" s="183"/>
      <c r="K111" s="183"/>
      <c r="L111" s="288" t="s">
        <v>429</v>
      </c>
    </row>
    <row r="112" spans="1:12" s="186" customFormat="1" ht="26.25" customHeight="1">
      <c r="A112" s="286">
        <v>80500000</v>
      </c>
      <c r="B112" s="286">
        <v>27862.6</v>
      </c>
      <c r="C112" s="286" t="s">
        <v>160</v>
      </c>
      <c r="D112" s="283" t="s">
        <v>319</v>
      </c>
      <c r="E112" s="283">
        <v>2</v>
      </c>
      <c r="F112" s="290" t="s">
        <v>167</v>
      </c>
      <c r="G112" s="289" t="s">
        <v>430</v>
      </c>
      <c r="H112" s="183"/>
      <c r="I112" s="183"/>
      <c r="J112" s="183"/>
      <c r="K112" s="183"/>
      <c r="L112" s="288" t="s">
        <v>565</v>
      </c>
    </row>
    <row r="113" spans="1:12" s="186" customFormat="1" ht="26.25" customHeight="1">
      <c r="A113" s="286">
        <v>90600000</v>
      </c>
      <c r="B113" s="286">
        <v>2475</v>
      </c>
      <c r="C113" s="286" t="s">
        <v>160</v>
      </c>
      <c r="D113" s="283" t="s">
        <v>163</v>
      </c>
      <c r="E113" s="283">
        <v>1</v>
      </c>
      <c r="F113" s="290" t="s">
        <v>159</v>
      </c>
      <c r="G113" s="289" t="s">
        <v>430</v>
      </c>
      <c r="H113" s="183"/>
      <c r="I113" s="183"/>
      <c r="J113" s="183"/>
      <c r="K113" s="183"/>
      <c r="L113" s="288"/>
    </row>
    <row r="114" spans="1:12" s="186" customFormat="1" ht="26.25" customHeight="1">
      <c r="A114" s="286">
        <v>92100000</v>
      </c>
      <c r="B114" s="286">
        <v>55000</v>
      </c>
      <c r="C114" s="286" t="s">
        <v>157</v>
      </c>
      <c r="D114" s="283" t="s">
        <v>319</v>
      </c>
      <c r="E114" s="283">
        <v>1</v>
      </c>
      <c r="F114" s="290" t="s">
        <v>159</v>
      </c>
      <c r="G114" s="289" t="s">
        <v>430</v>
      </c>
      <c r="H114" s="183"/>
      <c r="I114" s="183"/>
      <c r="J114" s="183"/>
      <c r="K114" s="183"/>
      <c r="L114" s="288" t="s">
        <v>429</v>
      </c>
    </row>
    <row r="115" spans="1:12" s="186" customFormat="1" ht="26.25" customHeight="1">
      <c r="A115" s="286">
        <v>92100000</v>
      </c>
      <c r="B115" s="286">
        <v>4350</v>
      </c>
      <c r="C115" s="286" t="s">
        <v>160</v>
      </c>
      <c r="D115" s="283" t="s">
        <v>158</v>
      </c>
      <c r="E115" s="283">
        <v>1</v>
      </c>
      <c r="F115" s="290" t="s">
        <v>159</v>
      </c>
      <c r="G115" s="289" t="s">
        <v>430</v>
      </c>
      <c r="H115" s="183"/>
      <c r="I115" s="183"/>
      <c r="J115" s="183"/>
      <c r="K115" s="183"/>
      <c r="L115" s="288"/>
    </row>
    <row r="116" spans="1:12" s="186" customFormat="1" ht="26.25" customHeight="1">
      <c r="A116" s="286">
        <v>92100000</v>
      </c>
      <c r="B116" s="286">
        <v>24000</v>
      </c>
      <c r="C116" s="286" t="s">
        <v>157</v>
      </c>
      <c r="D116" s="283" t="s">
        <v>319</v>
      </c>
      <c r="E116" s="283">
        <v>1</v>
      </c>
      <c r="F116" s="290" t="s">
        <v>159</v>
      </c>
      <c r="G116" s="289" t="s">
        <v>430</v>
      </c>
      <c r="H116" s="183"/>
      <c r="I116" s="183"/>
      <c r="J116" s="183"/>
      <c r="K116" s="183"/>
      <c r="L116" s="288" t="s">
        <v>429</v>
      </c>
    </row>
    <row r="117" spans="1:12" s="186" customFormat="1" ht="26.25" customHeight="1">
      <c r="A117" s="286">
        <v>92400000</v>
      </c>
      <c r="B117" s="286">
        <v>1001</v>
      </c>
      <c r="C117" s="286" t="s">
        <v>160</v>
      </c>
      <c r="D117" s="283" t="s">
        <v>163</v>
      </c>
      <c r="E117" s="283">
        <v>1</v>
      </c>
      <c r="F117" s="290" t="s">
        <v>159</v>
      </c>
      <c r="G117" s="289" t="s">
        <v>430</v>
      </c>
      <c r="H117" s="183"/>
      <c r="I117" s="183"/>
      <c r="J117" s="183"/>
      <c r="K117" s="183"/>
      <c r="L117" s="288"/>
    </row>
    <row r="118" spans="1:12" s="187" customFormat="1" ht="26.25" customHeight="1">
      <c r="A118" s="287" t="s">
        <v>213</v>
      </c>
      <c r="B118" s="285">
        <f>SUM(B5:B117)</f>
        <v>873549.76</v>
      </c>
      <c r="C118" s="285"/>
      <c r="D118" s="285"/>
      <c r="E118" s="285"/>
      <c r="F118" s="285"/>
      <c r="G118" s="285"/>
      <c r="H118" s="154"/>
      <c r="I118" s="154"/>
      <c r="J118" s="154"/>
      <c r="K118" s="154"/>
      <c r="L118" s="288"/>
    </row>
    <row r="119" spans="1:12" s="186" customFormat="1" ht="26.25" customHeight="1">
      <c r="A119" s="286">
        <v>3100000</v>
      </c>
      <c r="B119" s="283">
        <v>1500</v>
      </c>
      <c r="C119" s="286" t="s">
        <v>160</v>
      </c>
      <c r="D119" s="283" t="s">
        <v>319</v>
      </c>
      <c r="E119" s="283">
        <v>1</v>
      </c>
      <c r="F119" s="290" t="s">
        <v>159</v>
      </c>
      <c r="G119" s="289" t="s">
        <v>169</v>
      </c>
      <c r="H119" s="183"/>
      <c r="I119" s="183"/>
      <c r="J119" s="183"/>
      <c r="K119" s="183"/>
      <c r="L119" s="288"/>
    </row>
    <row r="120" spans="1:12" s="186" customFormat="1" ht="26.25" customHeight="1">
      <c r="A120" s="286">
        <v>3200000</v>
      </c>
      <c r="B120" s="283">
        <v>405</v>
      </c>
      <c r="C120" s="286" t="s">
        <v>160</v>
      </c>
      <c r="D120" s="283" t="s">
        <v>322</v>
      </c>
      <c r="E120" s="283">
        <v>1</v>
      </c>
      <c r="F120" s="290" t="s">
        <v>165</v>
      </c>
      <c r="G120" s="289" t="s">
        <v>169</v>
      </c>
      <c r="H120" s="183"/>
      <c r="I120" s="183"/>
      <c r="J120" s="183"/>
      <c r="K120" s="183"/>
      <c r="L120" s="288" t="s">
        <v>566</v>
      </c>
    </row>
    <row r="121" spans="1:12" s="186" customFormat="1" ht="26.25" customHeight="1">
      <c r="A121" s="286">
        <v>3200000</v>
      </c>
      <c r="B121" s="283">
        <v>13094.1</v>
      </c>
      <c r="C121" s="286" t="s">
        <v>157</v>
      </c>
      <c r="D121" s="283" t="s">
        <v>319</v>
      </c>
      <c r="E121" s="283">
        <v>1</v>
      </c>
      <c r="F121" s="290" t="s">
        <v>159</v>
      </c>
      <c r="G121" s="289" t="s">
        <v>169</v>
      </c>
      <c r="H121" s="183"/>
      <c r="I121" s="183"/>
      <c r="J121" s="183"/>
      <c r="K121" s="183"/>
      <c r="L121" s="288"/>
    </row>
    <row r="122" spans="1:12" s="186" customFormat="1" ht="26.25" customHeight="1">
      <c r="A122" s="286">
        <v>3200000</v>
      </c>
      <c r="B122" s="283">
        <v>931</v>
      </c>
      <c r="C122" s="286" t="s">
        <v>160</v>
      </c>
      <c r="D122" s="283" t="s">
        <v>322</v>
      </c>
      <c r="E122" s="283">
        <v>1</v>
      </c>
      <c r="F122" s="290" t="s">
        <v>159</v>
      </c>
      <c r="G122" s="289" t="s">
        <v>169</v>
      </c>
      <c r="H122" s="183"/>
      <c r="I122" s="183"/>
      <c r="J122" s="183"/>
      <c r="K122" s="183"/>
      <c r="L122" s="288"/>
    </row>
    <row r="123" spans="1:12" s="186" customFormat="1" ht="26.25" customHeight="1">
      <c r="A123" s="286">
        <v>9100000</v>
      </c>
      <c r="B123" s="283">
        <v>12000</v>
      </c>
      <c r="C123" s="286" t="s">
        <v>162</v>
      </c>
      <c r="D123" s="283" t="s">
        <v>319</v>
      </c>
      <c r="E123" s="283">
        <v>1</v>
      </c>
      <c r="F123" s="290"/>
      <c r="G123" s="289" t="s">
        <v>169</v>
      </c>
      <c r="H123" s="183"/>
      <c r="I123" s="183"/>
      <c r="J123" s="183"/>
      <c r="K123" s="183"/>
      <c r="L123" s="288" t="s">
        <v>432</v>
      </c>
    </row>
    <row r="124" spans="1:12" s="186" customFormat="1" ht="26.25" customHeight="1">
      <c r="A124" s="286">
        <v>14800000</v>
      </c>
      <c r="B124" s="283">
        <v>220</v>
      </c>
      <c r="C124" s="286" t="s">
        <v>160</v>
      </c>
      <c r="D124" s="283" t="s">
        <v>322</v>
      </c>
      <c r="E124" s="283">
        <v>1</v>
      </c>
      <c r="F124" s="290" t="s">
        <v>159</v>
      </c>
      <c r="G124" s="289" t="s">
        <v>169</v>
      </c>
      <c r="H124" s="183"/>
      <c r="I124" s="183"/>
      <c r="J124" s="183"/>
      <c r="K124" s="183"/>
      <c r="L124" s="288"/>
    </row>
    <row r="125" spans="1:12" s="186" customFormat="1" ht="26.25" customHeight="1">
      <c r="A125" s="286">
        <v>15100000</v>
      </c>
      <c r="B125" s="283">
        <v>41900</v>
      </c>
      <c r="C125" s="286" t="s">
        <v>157</v>
      </c>
      <c r="D125" s="283" t="s">
        <v>319</v>
      </c>
      <c r="E125" s="283">
        <v>1</v>
      </c>
      <c r="F125" s="290" t="s">
        <v>159</v>
      </c>
      <c r="G125" s="289" t="s">
        <v>169</v>
      </c>
      <c r="H125" s="183"/>
      <c r="I125" s="183"/>
      <c r="J125" s="183"/>
      <c r="K125" s="183"/>
      <c r="L125" s="288"/>
    </row>
    <row r="126" spans="1:12" s="186" customFormat="1" ht="26.25" customHeight="1">
      <c r="A126" s="286">
        <v>15200000</v>
      </c>
      <c r="B126" s="283">
        <v>184</v>
      </c>
      <c r="C126" s="286" t="s">
        <v>160</v>
      </c>
      <c r="D126" s="283" t="s">
        <v>322</v>
      </c>
      <c r="E126" s="283">
        <v>1</v>
      </c>
      <c r="F126" s="290" t="s">
        <v>159</v>
      </c>
      <c r="G126" s="289" t="s">
        <v>169</v>
      </c>
      <c r="H126" s="183"/>
      <c r="I126" s="183"/>
      <c r="J126" s="183"/>
      <c r="K126" s="183"/>
      <c r="L126" s="288"/>
    </row>
    <row r="127" spans="1:12" s="186" customFormat="1" ht="26.25" customHeight="1">
      <c r="A127" s="286">
        <v>15200000</v>
      </c>
      <c r="B127" s="283">
        <v>240</v>
      </c>
      <c r="C127" s="286" t="s">
        <v>160</v>
      </c>
      <c r="D127" s="283" t="s">
        <v>322</v>
      </c>
      <c r="E127" s="283">
        <v>1</v>
      </c>
      <c r="F127" s="290" t="s">
        <v>165</v>
      </c>
      <c r="G127" s="289" t="s">
        <v>169</v>
      </c>
      <c r="H127" s="183"/>
      <c r="I127" s="183"/>
      <c r="J127" s="183"/>
      <c r="K127" s="183"/>
      <c r="L127" s="288" t="s">
        <v>566</v>
      </c>
    </row>
    <row r="128" spans="1:12" s="186" customFormat="1" ht="26.25" customHeight="1">
      <c r="A128" s="286">
        <v>15200000</v>
      </c>
      <c r="B128" s="283">
        <v>16577</v>
      </c>
      <c r="C128" s="286" t="s">
        <v>157</v>
      </c>
      <c r="D128" s="283" t="s">
        <v>319</v>
      </c>
      <c r="E128" s="283">
        <v>1</v>
      </c>
      <c r="F128" s="290" t="s">
        <v>159</v>
      </c>
      <c r="G128" s="289" t="s">
        <v>169</v>
      </c>
      <c r="H128" s="183"/>
      <c r="I128" s="183"/>
      <c r="J128" s="183"/>
      <c r="K128" s="183"/>
      <c r="L128" s="288"/>
    </row>
    <row r="129" spans="1:12" s="186" customFormat="1" ht="26.25" customHeight="1">
      <c r="A129" s="286">
        <v>15300000</v>
      </c>
      <c r="B129" s="283">
        <v>18900</v>
      </c>
      <c r="C129" s="286" t="s">
        <v>157</v>
      </c>
      <c r="D129" s="283" t="s">
        <v>319</v>
      </c>
      <c r="E129" s="283">
        <v>1</v>
      </c>
      <c r="F129" s="290" t="s">
        <v>159</v>
      </c>
      <c r="G129" s="289" t="s">
        <v>169</v>
      </c>
      <c r="H129" s="183"/>
      <c r="I129" s="183"/>
      <c r="J129" s="183"/>
      <c r="K129" s="183"/>
      <c r="L129" s="288"/>
    </row>
    <row r="130" spans="1:12" s="186" customFormat="1" ht="26.25" customHeight="1">
      <c r="A130" s="286">
        <v>15400000</v>
      </c>
      <c r="B130" s="283">
        <v>1600</v>
      </c>
      <c r="C130" s="286" t="s">
        <v>157</v>
      </c>
      <c r="D130" s="283" t="s">
        <v>319</v>
      </c>
      <c r="E130" s="283">
        <v>1</v>
      </c>
      <c r="F130" s="290" t="s">
        <v>159</v>
      </c>
      <c r="G130" s="289" t="s">
        <v>169</v>
      </c>
      <c r="H130" s="183"/>
      <c r="I130" s="183"/>
      <c r="J130" s="183"/>
      <c r="K130" s="183"/>
      <c r="L130" s="288"/>
    </row>
    <row r="131" spans="1:12" s="186" customFormat="1" ht="26.25" customHeight="1">
      <c r="A131" s="286">
        <v>15500000</v>
      </c>
      <c r="B131" s="283">
        <v>17999</v>
      </c>
      <c r="C131" s="286" t="s">
        <v>157</v>
      </c>
      <c r="D131" s="283" t="s">
        <v>319</v>
      </c>
      <c r="E131" s="283">
        <v>1</v>
      </c>
      <c r="F131" s="290" t="s">
        <v>159</v>
      </c>
      <c r="G131" s="289" t="s">
        <v>169</v>
      </c>
      <c r="H131" s="183"/>
      <c r="I131" s="183"/>
      <c r="J131" s="183"/>
      <c r="K131" s="183"/>
      <c r="L131" s="288"/>
    </row>
    <row r="132" spans="1:12" s="186" customFormat="1" ht="26.25" customHeight="1">
      <c r="A132" s="286">
        <v>15600000</v>
      </c>
      <c r="B132" s="283">
        <v>2030</v>
      </c>
      <c r="C132" s="286" t="s">
        <v>157</v>
      </c>
      <c r="D132" s="283" t="s">
        <v>319</v>
      </c>
      <c r="E132" s="283">
        <v>1</v>
      </c>
      <c r="F132" s="290" t="s">
        <v>159</v>
      </c>
      <c r="G132" s="289" t="s">
        <v>169</v>
      </c>
      <c r="H132" s="183"/>
      <c r="I132" s="183"/>
      <c r="J132" s="183"/>
      <c r="K132" s="183"/>
      <c r="L132" s="288"/>
    </row>
    <row r="133" spans="1:12" s="186" customFormat="1" ht="26.25" customHeight="1">
      <c r="A133" s="286">
        <v>15800000</v>
      </c>
      <c r="B133" s="283">
        <v>16000</v>
      </c>
      <c r="C133" s="286" t="s">
        <v>157</v>
      </c>
      <c r="D133" s="283" t="s">
        <v>319</v>
      </c>
      <c r="E133" s="283">
        <v>1</v>
      </c>
      <c r="F133" s="290" t="s">
        <v>159</v>
      </c>
      <c r="G133" s="289" t="s">
        <v>169</v>
      </c>
      <c r="H133" s="183"/>
      <c r="I133" s="183"/>
      <c r="J133" s="183"/>
      <c r="K133" s="183"/>
      <c r="L133" s="288"/>
    </row>
    <row r="134" spans="1:12" s="186" customFormat="1" ht="26.25" customHeight="1">
      <c r="A134" s="286">
        <v>15900000</v>
      </c>
      <c r="B134" s="283">
        <v>500</v>
      </c>
      <c r="C134" s="286" t="s">
        <v>160</v>
      </c>
      <c r="D134" s="283" t="s">
        <v>431</v>
      </c>
      <c r="E134" s="283">
        <v>1</v>
      </c>
      <c r="F134" s="290" t="s">
        <v>161</v>
      </c>
      <c r="G134" s="289" t="s">
        <v>169</v>
      </c>
      <c r="H134" s="183"/>
      <c r="I134" s="183"/>
      <c r="J134" s="183"/>
      <c r="K134" s="183"/>
      <c r="L134" s="288"/>
    </row>
    <row r="135" spans="1:12" s="186" customFormat="1" ht="26.25" customHeight="1">
      <c r="A135" s="286">
        <v>15900000</v>
      </c>
      <c r="B135" s="283">
        <v>6900</v>
      </c>
      <c r="C135" s="286" t="s">
        <v>157</v>
      </c>
      <c r="D135" s="283" t="s">
        <v>319</v>
      </c>
      <c r="E135" s="283">
        <v>1</v>
      </c>
      <c r="F135" s="290" t="s">
        <v>159</v>
      </c>
      <c r="G135" s="289" t="s">
        <v>169</v>
      </c>
      <c r="H135" s="183"/>
      <c r="I135" s="183"/>
      <c r="J135" s="183"/>
      <c r="K135" s="183"/>
      <c r="L135" s="288"/>
    </row>
    <row r="136" spans="1:12" s="186" customFormat="1" ht="26.25" customHeight="1">
      <c r="A136" s="286">
        <v>15900000</v>
      </c>
      <c r="B136" s="283">
        <v>242</v>
      </c>
      <c r="C136" s="286" t="s">
        <v>160</v>
      </c>
      <c r="D136" s="283" t="s">
        <v>319</v>
      </c>
      <c r="E136" s="283">
        <v>1</v>
      </c>
      <c r="F136" s="290" t="s">
        <v>161</v>
      </c>
      <c r="G136" s="289" t="s">
        <v>169</v>
      </c>
      <c r="H136" s="183"/>
      <c r="I136" s="183"/>
      <c r="J136" s="183"/>
      <c r="K136" s="183"/>
      <c r="L136" s="288"/>
    </row>
    <row r="137" spans="1:12" s="186" customFormat="1" ht="26.25" customHeight="1">
      <c r="A137" s="286">
        <v>15900000</v>
      </c>
      <c r="B137" s="283">
        <v>1200</v>
      </c>
      <c r="C137" s="286" t="s">
        <v>160</v>
      </c>
      <c r="D137" s="283" t="s">
        <v>322</v>
      </c>
      <c r="E137" s="283">
        <v>1</v>
      </c>
      <c r="F137" s="290" t="s">
        <v>165</v>
      </c>
      <c r="G137" s="289" t="s">
        <v>169</v>
      </c>
      <c r="H137" s="183"/>
      <c r="I137" s="183"/>
      <c r="J137" s="183"/>
      <c r="K137" s="183"/>
      <c r="L137" s="288" t="s">
        <v>566</v>
      </c>
    </row>
    <row r="138" spans="1:12" s="186" customFormat="1" ht="26.25" customHeight="1">
      <c r="A138" s="286">
        <v>16300000</v>
      </c>
      <c r="B138" s="283">
        <v>350</v>
      </c>
      <c r="C138" s="286" t="s">
        <v>160</v>
      </c>
      <c r="D138" s="283" t="s">
        <v>321</v>
      </c>
      <c r="E138" s="283">
        <v>1</v>
      </c>
      <c r="F138" s="290" t="s">
        <v>159</v>
      </c>
      <c r="G138" s="289" t="s">
        <v>169</v>
      </c>
      <c r="H138" s="183"/>
      <c r="I138" s="183"/>
      <c r="J138" s="183"/>
      <c r="K138" s="183"/>
      <c r="L138" s="288"/>
    </row>
    <row r="139" spans="1:12" s="186" customFormat="1" ht="26.25" customHeight="1">
      <c r="A139" s="286">
        <v>18400000</v>
      </c>
      <c r="B139" s="283">
        <v>324</v>
      </c>
      <c r="C139" s="286" t="s">
        <v>160</v>
      </c>
      <c r="D139" s="283" t="s">
        <v>319</v>
      </c>
      <c r="E139" s="283">
        <v>1</v>
      </c>
      <c r="F139" s="290" t="s">
        <v>159</v>
      </c>
      <c r="G139" s="289" t="s">
        <v>169</v>
      </c>
      <c r="H139" s="183"/>
      <c r="I139" s="183"/>
      <c r="J139" s="183"/>
      <c r="K139" s="183"/>
      <c r="L139" s="288"/>
    </row>
    <row r="140" spans="1:12" s="186" customFormat="1" ht="26.25" customHeight="1">
      <c r="A140" s="286">
        <v>18500000</v>
      </c>
      <c r="B140" s="283">
        <v>200</v>
      </c>
      <c r="C140" s="286" t="s">
        <v>160</v>
      </c>
      <c r="D140" s="283" t="s">
        <v>319</v>
      </c>
      <c r="E140" s="283">
        <v>1</v>
      </c>
      <c r="F140" s="290" t="s">
        <v>161</v>
      </c>
      <c r="G140" s="289" t="s">
        <v>169</v>
      </c>
      <c r="H140" s="183"/>
      <c r="I140" s="183"/>
      <c r="J140" s="183"/>
      <c r="K140" s="183"/>
      <c r="L140" s="288"/>
    </row>
    <row r="141" spans="1:12" s="186" customFormat="1" ht="26.25" customHeight="1">
      <c r="A141" s="286">
        <v>18800000</v>
      </c>
      <c r="B141" s="283">
        <v>420</v>
      </c>
      <c r="C141" s="286" t="s">
        <v>160</v>
      </c>
      <c r="D141" s="283" t="s">
        <v>321</v>
      </c>
      <c r="E141" s="283">
        <v>1</v>
      </c>
      <c r="F141" s="290" t="s">
        <v>159</v>
      </c>
      <c r="G141" s="289" t="s">
        <v>169</v>
      </c>
      <c r="H141" s="183"/>
      <c r="I141" s="183"/>
      <c r="J141" s="183"/>
      <c r="K141" s="183"/>
      <c r="L141" s="288"/>
    </row>
    <row r="142" spans="1:12" s="186" customFormat="1" ht="26.25" customHeight="1">
      <c r="A142" s="286">
        <v>18800000</v>
      </c>
      <c r="B142" s="283">
        <v>1350</v>
      </c>
      <c r="C142" s="286" t="s">
        <v>160</v>
      </c>
      <c r="D142" s="283" t="s">
        <v>323</v>
      </c>
      <c r="E142" s="283">
        <v>1</v>
      </c>
      <c r="F142" s="290" t="s">
        <v>159</v>
      </c>
      <c r="G142" s="289" t="s">
        <v>169</v>
      </c>
      <c r="H142" s="183"/>
      <c r="I142" s="183"/>
      <c r="J142" s="183"/>
      <c r="K142" s="183"/>
      <c r="L142" s="288"/>
    </row>
    <row r="143" spans="1:12" s="186" customFormat="1" ht="26.25" customHeight="1">
      <c r="A143" s="286">
        <v>19600000</v>
      </c>
      <c r="B143" s="283">
        <v>1800</v>
      </c>
      <c r="C143" s="286" t="s">
        <v>160</v>
      </c>
      <c r="D143" s="283" t="s">
        <v>319</v>
      </c>
      <c r="E143" s="283">
        <v>1</v>
      </c>
      <c r="F143" s="290" t="s">
        <v>159</v>
      </c>
      <c r="G143" s="289" t="s">
        <v>169</v>
      </c>
      <c r="H143" s="183"/>
      <c r="I143" s="183"/>
      <c r="J143" s="183"/>
      <c r="K143" s="183"/>
      <c r="L143" s="288"/>
    </row>
    <row r="144" spans="1:12" s="186" customFormat="1" ht="26.25" customHeight="1">
      <c r="A144" s="286">
        <v>19600000</v>
      </c>
      <c r="B144" s="283">
        <v>66</v>
      </c>
      <c r="C144" s="286" t="s">
        <v>160</v>
      </c>
      <c r="D144" s="283" t="s">
        <v>322</v>
      </c>
      <c r="E144" s="283">
        <v>1</v>
      </c>
      <c r="F144" s="290" t="s">
        <v>159</v>
      </c>
      <c r="G144" s="289" t="s">
        <v>169</v>
      </c>
      <c r="H144" s="183"/>
      <c r="I144" s="183"/>
      <c r="J144" s="183"/>
      <c r="K144" s="183"/>
      <c r="L144" s="288"/>
    </row>
    <row r="145" spans="1:12" s="186" customFormat="1" ht="26.25" customHeight="1">
      <c r="A145" s="286">
        <v>22100000</v>
      </c>
      <c r="B145" s="283">
        <v>1095</v>
      </c>
      <c r="C145" s="286" t="s">
        <v>160</v>
      </c>
      <c r="D145" s="283" t="s">
        <v>322</v>
      </c>
      <c r="E145" s="283">
        <v>1</v>
      </c>
      <c r="F145" s="290" t="s">
        <v>159</v>
      </c>
      <c r="G145" s="289" t="s">
        <v>169</v>
      </c>
      <c r="H145" s="183"/>
      <c r="I145" s="183"/>
      <c r="J145" s="183"/>
      <c r="K145" s="183"/>
      <c r="L145" s="288"/>
    </row>
    <row r="146" spans="1:12" s="186" customFormat="1" ht="26.25" customHeight="1">
      <c r="A146" s="286">
        <v>22100000</v>
      </c>
      <c r="B146" s="283">
        <v>3410</v>
      </c>
      <c r="C146" s="286" t="s">
        <v>157</v>
      </c>
      <c r="D146" s="283" t="s">
        <v>319</v>
      </c>
      <c r="E146" s="283">
        <v>1</v>
      </c>
      <c r="F146" s="290" t="s">
        <v>159</v>
      </c>
      <c r="G146" s="289" t="s">
        <v>169</v>
      </c>
      <c r="H146" s="183"/>
      <c r="I146" s="183"/>
      <c r="J146" s="183"/>
      <c r="K146" s="183"/>
      <c r="L146" s="288"/>
    </row>
    <row r="147" spans="1:12" s="186" customFormat="1" ht="26.25" customHeight="1">
      <c r="A147" s="286">
        <v>22100000</v>
      </c>
      <c r="B147" s="283">
        <v>420</v>
      </c>
      <c r="C147" s="286" t="s">
        <v>160</v>
      </c>
      <c r="D147" s="283" t="s">
        <v>431</v>
      </c>
      <c r="E147" s="283">
        <v>1</v>
      </c>
      <c r="F147" s="290" t="s">
        <v>161</v>
      </c>
      <c r="G147" s="289" t="s">
        <v>169</v>
      </c>
      <c r="H147" s="183"/>
      <c r="I147" s="183"/>
      <c r="J147" s="183"/>
      <c r="K147" s="183"/>
      <c r="L147" s="288"/>
    </row>
    <row r="148" spans="1:12" s="186" customFormat="1" ht="26.25" customHeight="1">
      <c r="A148" s="286">
        <v>22400000</v>
      </c>
      <c r="B148" s="283">
        <v>2400</v>
      </c>
      <c r="C148" s="286" t="s">
        <v>160</v>
      </c>
      <c r="D148" s="283" t="s">
        <v>321</v>
      </c>
      <c r="E148" s="283">
        <v>1</v>
      </c>
      <c r="F148" s="290" t="s">
        <v>167</v>
      </c>
      <c r="G148" s="289" t="s">
        <v>169</v>
      </c>
      <c r="H148" s="183"/>
      <c r="I148" s="183"/>
      <c r="J148" s="183"/>
      <c r="K148" s="183"/>
      <c r="L148" s="288"/>
    </row>
    <row r="149" spans="1:12" s="186" customFormat="1" ht="26.25" customHeight="1">
      <c r="A149" s="286">
        <v>22400000</v>
      </c>
      <c r="B149" s="283">
        <v>840</v>
      </c>
      <c r="C149" s="286" t="s">
        <v>160</v>
      </c>
      <c r="D149" s="283" t="s">
        <v>322</v>
      </c>
      <c r="E149" s="283">
        <v>1</v>
      </c>
      <c r="F149" s="290" t="s">
        <v>167</v>
      </c>
      <c r="G149" s="289" t="s">
        <v>169</v>
      </c>
      <c r="H149" s="183"/>
      <c r="I149" s="183"/>
      <c r="J149" s="183"/>
      <c r="K149" s="183"/>
      <c r="L149" s="288"/>
    </row>
    <row r="150" spans="1:12" s="186" customFormat="1" ht="26.25" customHeight="1">
      <c r="A150" s="286">
        <v>22400000</v>
      </c>
      <c r="B150" s="283">
        <v>106.65</v>
      </c>
      <c r="C150" s="286" t="s">
        <v>160</v>
      </c>
      <c r="D150" s="283" t="s">
        <v>322</v>
      </c>
      <c r="E150" s="283">
        <v>1</v>
      </c>
      <c r="F150" s="290" t="s">
        <v>167</v>
      </c>
      <c r="G150" s="289" t="s">
        <v>169</v>
      </c>
      <c r="H150" s="183"/>
      <c r="I150" s="183"/>
      <c r="J150" s="183"/>
      <c r="K150" s="183"/>
      <c r="L150" s="288"/>
    </row>
    <row r="151" spans="1:12" s="186" customFormat="1" ht="26.25" customHeight="1">
      <c r="A151" s="286">
        <v>22400000</v>
      </c>
      <c r="B151" s="283">
        <v>684</v>
      </c>
      <c r="C151" s="286" t="s">
        <v>160</v>
      </c>
      <c r="D151" s="283" t="s">
        <v>321</v>
      </c>
      <c r="E151" s="283">
        <v>1</v>
      </c>
      <c r="F151" s="290" t="s">
        <v>159</v>
      </c>
      <c r="G151" s="289" t="s">
        <v>169</v>
      </c>
      <c r="H151" s="183"/>
      <c r="I151" s="183"/>
      <c r="J151" s="183"/>
      <c r="K151" s="183"/>
      <c r="L151" s="288"/>
    </row>
    <row r="152" spans="1:12" s="186" customFormat="1" ht="26.25" customHeight="1">
      <c r="A152" s="286">
        <v>24300000</v>
      </c>
      <c r="B152" s="283">
        <v>300</v>
      </c>
      <c r="C152" s="286" t="s">
        <v>160</v>
      </c>
      <c r="D152" s="283" t="s">
        <v>322</v>
      </c>
      <c r="E152" s="283">
        <v>1</v>
      </c>
      <c r="F152" s="290" t="s">
        <v>159</v>
      </c>
      <c r="G152" s="289" t="s">
        <v>169</v>
      </c>
      <c r="H152" s="183"/>
      <c r="I152" s="183"/>
      <c r="J152" s="183"/>
      <c r="K152" s="183"/>
      <c r="L152" s="288"/>
    </row>
    <row r="153" spans="1:12" s="186" customFormat="1" ht="26.25" customHeight="1">
      <c r="A153" s="286">
        <v>24300000</v>
      </c>
      <c r="B153" s="283">
        <v>340</v>
      </c>
      <c r="C153" s="286" t="s">
        <v>160</v>
      </c>
      <c r="D153" s="283" t="s">
        <v>319</v>
      </c>
      <c r="E153" s="283">
        <v>1</v>
      </c>
      <c r="F153" s="290" t="s">
        <v>159</v>
      </c>
      <c r="G153" s="289" t="s">
        <v>169</v>
      </c>
      <c r="H153" s="183"/>
      <c r="I153" s="183"/>
      <c r="J153" s="183"/>
      <c r="K153" s="183"/>
      <c r="L153" s="288"/>
    </row>
    <row r="154" spans="1:12" s="186" customFormat="1" ht="26.25" customHeight="1">
      <c r="A154" s="286">
        <v>24400000</v>
      </c>
      <c r="B154" s="283">
        <v>114</v>
      </c>
      <c r="C154" s="286" t="s">
        <v>160</v>
      </c>
      <c r="D154" s="283" t="s">
        <v>323</v>
      </c>
      <c r="E154" s="283">
        <v>1</v>
      </c>
      <c r="F154" s="290" t="s">
        <v>159</v>
      </c>
      <c r="G154" s="289" t="s">
        <v>169</v>
      </c>
      <c r="H154" s="183"/>
      <c r="I154" s="183"/>
      <c r="J154" s="183"/>
      <c r="K154" s="183"/>
      <c r="L154" s="288"/>
    </row>
    <row r="155" spans="1:12" s="186" customFormat="1" ht="26.25" customHeight="1">
      <c r="A155" s="286">
        <v>24900000</v>
      </c>
      <c r="B155" s="283">
        <v>169.5</v>
      </c>
      <c r="C155" s="286" t="s">
        <v>160</v>
      </c>
      <c r="D155" s="283" t="s">
        <v>319</v>
      </c>
      <c r="E155" s="283">
        <v>1</v>
      </c>
      <c r="F155" s="290" t="s">
        <v>159</v>
      </c>
      <c r="G155" s="289" t="s">
        <v>169</v>
      </c>
      <c r="H155" s="183"/>
      <c r="I155" s="183"/>
      <c r="J155" s="183"/>
      <c r="K155" s="183"/>
      <c r="L155" s="288"/>
    </row>
    <row r="156" spans="1:12" s="186" customFormat="1" ht="26.25" customHeight="1">
      <c r="A156" s="286">
        <v>24900000</v>
      </c>
      <c r="B156" s="283">
        <v>1750</v>
      </c>
      <c r="C156" s="286" t="s">
        <v>160</v>
      </c>
      <c r="D156" s="283" t="s">
        <v>321</v>
      </c>
      <c r="E156" s="283">
        <v>1</v>
      </c>
      <c r="F156" s="290" t="s">
        <v>159</v>
      </c>
      <c r="G156" s="289" t="s">
        <v>169</v>
      </c>
      <c r="H156" s="183"/>
      <c r="I156" s="183"/>
      <c r="J156" s="183"/>
      <c r="K156" s="183"/>
      <c r="L156" s="288"/>
    </row>
    <row r="157" spans="1:12" s="186" customFormat="1" ht="26.25" customHeight="1">
      <c r="A157" s="286">
        <v>30100000</v>
      </c>
      <c r="B157" s="283">
        <v>5198</v>
      </c>
      <c r="C157" s="286" t="s">
        <v>157</v>
      </c>
      <c r="D157" s="283" t="s">
        <v>320</v>
      </c>
      <c r="E157" s="283">
        <v>1</v>
      </c>
      <c r="F157" s="290" t="s">
        <v>159</v>
      </c>
      <c r="G157" s="289" t="s">
        <v>169</v>
      </c>
      <c r="H157" s="183"/>
      <c r="I157" s="183"/>
      <c r="J157" s="183"/>
      <c r="K157" s="183"/>
      <c r="L157" s="288"/>
    </row>
    <row r="158" spans="1:12" s="186" customFormat="1" ht="26.25" customHeight="1">
      <c r="A158" s="286">
        <v>30200000</v>
      </c>
      <c r="B158" s="283">
        <v>15553.8</v>
      </c>
      <c r="C158" s="286" t="s">
        <v>162</v>
      </c>
      <c r="D158" s="283" t="s">
        <v>320</v>
      </c>
      <c r="E158" s="283">
        <v>1</v>
      </c>
      <c r="F158" s="290"/>
      <c r="G158" s="289" t="s">
        <v>169</v>
      </c>
      <c r="H158" s="183"/>
      <c r="I158" s="183"/>
      <c r="J158" s="183"/>
      <c r="K158" s="183"/>
      <c r="L158" s="288"/>
    </row>
    <row r="159" spans="1:12" s="186" customFormat="1" ht="26.25" customHeight="1">
      <c r="A159" s="286">
        <v>30200000</v>
      </c>
      <c r="B159" s="283">
        <v>6150</v>
      </c>
      <c r="C159" s="286" t="s">
        <v>157</v>
      </c>
      <c r="D159" s="283" t="s">
        <v>319</v>
      </c>
      <c r="E159" s="283">
        <v>1</v>
      </c>
      <c r="F159" s="290" t="s">
        <v>159</v>
      </c>
      <c r="G159" s="289" t="s">
        <v>169</v>
      </c>
      <c r="H159" s="183"/>
      <c r="I159" s="183"/>
      <c r="J159" s="183"/>
      <c r="K159" s="183"/>
      <c r="L159" s="288"/>
    </row>
    <row r="160" spans="1:12" s="186" customFormat="1" ht="26.25" customHeight="1">
      <c r="A160" s="286">
        <v>30200000</v>
      </c>
      <c r="B160" s="283">
        <v>3999</v>
      </c>
      <c r="C160" s="286" t="s">
        <v>157</v>
      </c>
      <c r="D160" s="283" t="s">
        <v>319</v>
      </c>
      <c r="E160" s="283">
        <v>1</v>
      </c>
      <c r="F160" s="290" t="s">
        <v>159</v>
      </c>
      <c r="G160" s="289" t="s">
        <v>169</v>
      </c>
      <c r="H160" s="183"/>
      <c r="I160" s="183"/>
      <c r="J160" s="183"/>
      <c r="K160" s="183"/>
      <c r="L160" s="288"/>
    </row>
    <row r="161" spans="1:12" s="186" customFormat="1" ht="26.25" customHeight="1">
      <c r="A161" s="286">
        <v>31200000</v>
      </c>
      <c r="B161" s="283">
        <v>139</v>
      </c>
      <c r="C161" s="286" t="s">
        <v>160</v>
      </c>
      <c r="D161" s="283" t="s">
        <v>319</v>
      </c>
      <c r="E161" s="283">
        <v>1</v>
      </c>
      <c r="F161" s="290" t="s">
        <v>159</v>
      </c>
      <c r="G161" s="289" t="s">
        <v>169</v>
      </c>
      <c r="H161" s="183"/>
      <c r="I161" s="183"/>
      <c r="J161" s="183"/>
      <c r="K161" s="183"/>
      <c r="L161" s="288"/>
    </row>
    <row r="162" spans="1:12" s="186" customFormat="1" ht="26.25" customHeight="1">
      <c r="A162" s="286">
        <v>31500000</v>
      </c>
      <c r="B162" s="283">
        <v>325</v>
      </c>
      <c r="C162" s="286" t="s">
        <v>160</v>
      </c>
      <c r="D162" s="283" t="s">
        <v>322</v>
      </c>
      <c r="E162" s="283">
        <v>1</v>
      </c>
      <c r="F162" s="290" t="s">
        <v>159</v>
      </c>
      <c r="G162" s="289" t="s">
        <v>169</v>
      </c>
      <c r="H162" s="183"/>
      <c r="I162" s="183"/>
      <c r="J162" s="183"/>
      <c r="K162" s="183"/>
      <c r="L162" s="288"/>
    </row>
    <row r="163" spans="1:12" s="186" customFormat="1" ht="26.25" customHeight="1">
      <c r="A163" s="286">
        <v>31500000</v>
      </c>
      <c r="B163" s="283">
        <v>200</v>
      </c>
      <c r="C163" s="286" t="s">
        <v>160</v>
      </c>
      <c r="D163" s="283" t="s">
        <v>322</v>
      </c>
      <c r="E163" s="283">
        <v>1</v>
      </c>
      <c r="F163" s="290" t="s">
        <v>159</v>
      </c>
      <c r="G163" s="289" t="s">
        <v>169</v>
      </c>
      <c r="H163" s="183"/>
      <c r="I163" s="183"/>
      <c r="J163" s="183"/>
      <c r="K163" s="183"/>
      <c r="L163" s="288"/>
    </row>
    <row r="164" spans="1:12" s="186" customFormat="1" ht="26.25" customHeight="1">
      <c r="A164" s="286">
        <v>32200000</v>
      </c>
      <c r="B164" s="283">
        <v>700</v>
      </c>
      <c r="C164" s="286" t="s">
        <v>160</v>
      </c>
      <c r="D164" s="283" t="s">
        <v>431</v>
      </c>
      <c r="E164" s="283">
        <v>1</v>
      </c>
      <c r="F164" s="290" t="s">
        <v>159</v>
      </c>
      <c r="G164" s="289" t="s">
        <v>169</v>
      </c>
      <c r="H164" s="183"/>
      <c r="I164" s="183"/>
      <c r="J164" s="183"/>
      <c r="K164" s="183"/>
      <c r="L164" s="288"/>
    </row>
    <row r="165" spans="1:12" s="186" customFormat="1" ht="26.25" customHeight="1">
      <c r="A165" s="286">
        <v>32300000</v>
      </c>
      <c r="B165" s="283">
        <v>600</v>
      </c>
      <c r="C165" s="286" t="s">
        <v>160</v>
      </c>
      <c r="D165" s="283" t="s">
        <v>431</v>
      </c>
      <c r="E165" s="283">
        <v>1</v>
      </c>
      <c r="F165" s="290" t="s">
        <v>159</v>
      </c>
      <c r="G165" s="289" t="s">
        <v>169</v>
      </c>
      <c r="H165" s="183"/>
      <c r="I165" s="183"/>
      <c r="J165" s="183"/>
      <c r="K165" s="183"/>
      <c r="L165" s="288"/>
    </row>
    <row r="166" spans="1:12" s="186" customFormat="1" ht="26.25" customHeight="1">
      <c r="A166" s="286">
        <v>33700000</v>
      </c>
      <c r="B166" s="283">
        <v>105</v>
      </c>
      <c r="C166" s="286" t="s">
        <v>160</v>
      </c>
      <c r="D166" s="283" t="s">
        <v>322</v>
      </c>
      <c r="E166" s="283">
        <v>1</v>
      </c>
      <c r="F166" s="290" t="s">
        <v>165</v>
      </c>
      <c r="G166" s="289" t="s">
        <v>169</v>
      </c>
      <c r="H166" s="183"/>
      <c r="I166" s="183"/>
      <c r="J166" s="183"/>
      <c r="K166" s="183"/>
      <c r="L166" s="288" t="s">
        <v>566</v>
      </c>
    </row>
    <row r="167" spans="1:12" s="186" customFormat="1" ht="26.25" customHeight="1">
      <c r="A167" s="286">
        <v>33700000</v>
      </c>
      <c r="B167" s="283">
        <v>6999</v>
      </c>
      <c r="C167" s="286" t="s">
        <v>157</v>
      </c>
      <c r="D167" s="283" t="s">
        <v>320</v>
      </c>
      <c r="E167" s="283">
        <v>1</v>
      </c>
      <c r="F167" s="290" t="s">
        <v>159</v>
      </c>
      <c r="G167" s="289" t="s">
        <v>169</v>
      </c>
      <c r="H167" s="183"/>
      <c r="I167" s="183"/>
      <c r="J167" s="183"/>
      <c r="K167" s="183"/>
      <c r="L167" s="288" t="s">
        <v>558</v>
      </c>
    </row>
    <row r="168" spans="1:12" s="186" customFormat="1" ht="26.25" customHeight="1">
      <c r="A168" s="286">
        <v>34100000</v>
      </c>
      <c r="B168" s="283">
        <v>28857.29</v>
      </c>
      <c r="C168" s="286" t="s">
        <v>157</v>
      </c>
      <c r="D168" s="283" t="s">
        <v>320</v>
      </c>
      <c r="E168" s="283">
        <v>1</v>
      </c>
      <c r="F168" s="290" t="s">
        <v>159</v>
      </c>
      <c r="G168" s="289" t="s">
        <v>169</v>
      </c>
      <c r="H168" s="183"/>
      <c r="I168" s="183"/>
      <c r="J168" s="183"/>
      <c r="K168" s="183"/>
      <c r="L168" s="288" t="s">
        <v>567</v>
      </c>
    </row>
    <row r="169" spans="1:12" s="186" customFormat="1" ht="26.25" customHeight="1">
      <c r="A169" s="286">
        <v>34300000</v>
      </c>
      <c r="B169" s="283">
        <v>780</v>
      </c>
      <c r="C169" s="286" t="s">
        <v>160</v>
      </c>
      <c r="D169" s="283" t="s">
        <v>319</v>
      </c>
      <c r="E169" s="283">
        <v>1</v>
      </c>
      <c r="F169" s="290" t="s">
        <v>159</v>
      </c>
      <c r="G169" s="289" t="s">
        <v>169</v>
      </c>
      <c r="H169" s="183"/>
      <c r="I169" s="183"/>
      <c r="J169" s="183"/>
      <c r="K169" s="183"/>
      <c r="L169" s="288"/>
    </row>
    <row r="170" spans="1:12" s="186" customFormat="1" ht="26.25" customHeight="1">
      <c r="A170" s="286">
        <v>34900000</v>
      </c>
      <c r="B170" s="283">
        <v>3600</v>
      </c>
      <c r="C170" s="286" t="s">
        <v>160</v>
      </c>
      <c r="D170" s="283" t="s">
        <v>319</v>
      </c>
      <c r="E170" s="283">
        <v>1</v>
      </c>
      <c r="F170" s="290" t="s">
        <v>159</v>
      </c>
      <c r="G170" s="289" t="s">
        <v>169</v>
      </c>
      <c r="H170" s="183"/>
      <c r="I170" s="183"/>
      <c r="J170" s="183"/>
      <c r="K170" s="183"/>
      <c r="L170" s="288"/>
    </row>
    <row r="171" spans="1:12" s="186" customFormat="1" ht="26.25" customHeight="1">
      <c r="A171" s="286">
        <v>37500000</v>
      </c>
      <c r="B171" s="283">
        <v>252.6</v>
      </c>
      <c r="C171" s="286" t="s">
        <v>160</v>
      </c>
      <c r="D171" s="283" t="s">
        <v>158</v>
      </c>
      <c r="E171" s="283">
        <v>1</v>
      </c>
      <c r="F171" s="290" t="s">
        <v>159</v>
      </c>
      <c r="G171" s="289" t="s">
        <v>169</v>
      </c>
      <c r="H171" s="183"/>
      <c r="I171" s="183"/>
      <c r="J171" s="183"/>
      <c r="K171" s="183"/>
      <c r="L171" s="288"/>
    </row>
    <row r="172" spans="1:12" s="186" customFormat="1" ht="26.25" customHeight="1">
      <c r="A172" s="286">
        <v>39100000</v>
      </c>
      <c r="B172" s="283">
        <v>7900</v>
      </c>
      <c r="C172" s="286" t="s">
        <v>157</v>
      </c>
      <c r="D172" s="283" t="s">
        <v>319</v>
      </c>
      <c r="E172" s="283">
        <v>1</v>
      </c>
      <c r="F172" s="290" t="s">
        <v>159</v>
      </c>
      <c r="G172" s="289" t="s">
        <v>169</v>
      </c>
      <c r="H172" s="183"/>
      <c r="I172" s="183"/>
      <c r="J172" s="183"/>
      <c r="K172" s="183"/>
      <c r="L172" s="288"/>
    </row>
    <row r="173" spans="1:12" s="186" customFormat="1" ht="26.25" customHeight="1">
      <c r="A173" s="286">
        <v>39200000</v>
      </c>
      <c r="B173" s="283">
        <v>1299</v>
      </c>
      <c r="C173" s="286" t="s">
        <v>157</v>
      </c>
      <c r="D173" s="283" t="s">
        <v>320</v>
      </c>
      <c r="E173" s="283">
        <v>1</v>
      </c>
      <c r="F173" s="290" t="s">
        <v>159</v>
      </c>
      <c r="G173" s="289" t="s">
        <v>169</v>
      </c>
      <c r="H173" s="183"/>
      <c r="I173" s="183"/>
      <c r="J173" s="183"/>
      <c r="K173" s="183"/>
      <c r="L173" s="288"/>
    </row>
    <row r="174" spans="1:12" s="186" customFormat="1" ht="26.25" customHeight="1">
      <c r="A174" s="286">
        <v>39500000</v>
      </c>
      <c r="B174" s="283">
        <v>100.3</v>
      </c>
      <c r="C174" s="286" t="s">
        <v>160</v>
      </c>
      <c r="D174" s="283" t="s">
        <v>323</v>
      </c>
      <c r="E174" s="283">
        <v>1</v>
      </c>
      <c r="F174" s="290" t="s">
        <v>159</v>
      </c>
      <c r="G174" s="289" t="s">
        <v>169</v>
      </c>
      <c r="H174" s="183"/>
      <c r="I174" s="183"/>
      <c r="J174" s="183"/>
      <c r="K174" s="183"/>
      <c r="L174" s="288"/>
    </row>
    <row r="175" spans="1:12" s="186" customFormat="1" ht="26.25" customHeight="1">
      <c r="A175" s="286">
        <v>39800000</v>
      </c>
      <c r="B175" s="283">
        <v>1420</v>
      </c>
      <c r="C175" s="286" t="s">
        <v>157</v>
      </c>
      <c r="D175" s="283" t="s">
        <v>322</v>
      </c>
      <c r="E175" s="283">
        <v>1</v>
      </c>
      <c r="F175" s="290" t="s">
        <v>159</v>
      </c>
      <c r="G175" s="289" t="s">
        <v>169</v>
      </c>
      <c r="H175" s="183"/>
      <c r="I175" s="183"/>
      <c r="J175" s="183"/>
      <c r="K175" s="183"/>
      <c r="L175" s="288"/>
    </row>
    <row r="176" spans="1:12" s="186" customFormat="1" ht="37.5" customHeight="1">
      <c r="A176" s="286">
        <v>41100000</v>
      </c>
      <c r="B176" s="283">
        <v>550</v>
      </c>
      <c r="C176" s="286" t="s">
        <v>160</v>
      </c>
      <c r="D176" s="283" t="s">
        <v>322</v>
      </c>
      <c r="E176" s="283">
        <v>1</v>
      </c>
      <c r="F176" s="290" t="s">
        <v>165</v>
      </c>
      <c r="G176" s="289" t="s">
        <v>169</v>
      </c>
      <c r="H176" s="183"/>
      <c r="I176" s="183"/>
      <c r="J176" s="183"/>
      <c r="K176" s="183"/>
      <c r="L176" s="288" t="s">
        <v>566</v>
      </c>
    </row>
    <row r="177" spans="1:12" s="186" customFormat="1" ht="26.25" customHeight="1">
      <c r="A177" s="286">
        <v>41100000</v>
      </c>
      <c r="B177" s="283">
        <v>5000</v>
      </c>
      <c r="C177" s="286" t="s">
        <v>157</v>
      </c>
      <c r="D177" s="283" t="s">
        <v>320</v>
      </c>
      <c r="E177" s="283">
        <v>1</v>
      </c>
      <c r="F177" s="290" t="s">
        <v>159</v>
      </c>
      <c r="G177" s="289" t="s">
        <v>169</v>
      </c>
      <c r="H177" s="183"/>
      <c r="I177" s="183"/>
      <c r="J177" s="183"/>
      <c r="K177" s="183"/>
      <c r="L177" s="288"/>
    </row>
    <row r="178" spans="1:12" s="186" customFormat="1" ht="26.25" customHeight="1">
      <c r="A178" s="286">
        <v>42400000</v>
      </c>
      <c r="B178" s="283">
        <v>4738.88</v>
      </c>
      <c r="C178" s="286" t="s">
        <v>160</v>
      </c>
      <c r="D178" s="283" t="s">
        <v>322</v>
      </c>
      <c r="E178" s="283">
        <v>1</v>
      </c>
      <c r="F178" s="290" t="s">
        <v>159</v>
      </c>
      <c r="G178" s="289" t="s">
        <v>169</v>
      </c>
      <c r="H178" s="183"/>
      <c r="I178" s="183"/>
      <c r="J178" s="183"/>
      <c r="K178" s="183"/>
      <c r="L178" s="288"/>
    </row>
    <row r="179" spans="1:12" s="186" customFormat="1" ht="26.25" customHeight="1">
      <c r="A179" s="286">
        <v>42900000</v>
      </c>
      <c r="B179" s="283">
        <v>550</v>
      </c>
      <c r="C179" s="286" t="s">
        <v>160</v>
      </c>
      <c r="D179" s="283" t="s">
        <v>319</v>
      </c>
      <c r="E179" s="283">
        <v>1</v>
      </c>
      <c r="F179" s="290" t="s">
        <v>159</v>
      </c>
      <c r="G179" s="289" t="s">
        <v>169</v>
      </c>
      <c r="H179" s="183"/>
      <c r="I179" s="183"/>
      <c r="J179" s="183"/>
      <c r="K179" s="183"/>
      <c r="L179" s="288"/>
    </row>
    <row r="180" spans="1:12" s="186" customFormat="1" ht="26.25" customHeight="1">
      <c r="A180" s="286">
        <v>42900000</v>
      </c>
      <c r="B180" s="283">
        <v>83</v>
      </c>
      <c r="C180" s="286" t="s">
        <v>160</v>
      </c>
      <c r="D180" s="283" t="s">
        <v>322</v>
      </c>
      <c r="E180" s="283">
        <v>1</v>
      </c>
      <c r="F180" s="290" t="s">
        <v>159</v>
      </c>
      <c r="G180" s="289" t="s">
        <v>169</v>
      </c>
      <c r="H180" s="183"/>
      <c r="I180" s="183"/>
      <c r="J180" s="183"/>
      <c r="K180" s="183"/>
      <c r="L180" s="288"/>
    </row>
    <row r="181" spans="1:12" s="186" customFormat="1" ht="26.25" customHeight="1">
      <c r="A181" s="286">
        <v>42900000</v>
      </c>
      <c r="B181" s="283">
        <v>1500</v>
      </c>
      <c r="C181" s="286" t="s">
        <v>160</v>
      </c>
      <c r="D181" s="283" t="s">
        <v>321</v>
      </c>
      <c r="E181" s="283">
        <v>1</v>
      </c>
      <c r="F181" s="290" t="s">
        <v>159</v>
      </c>
      <c r="G181" s="289" t="s">
        <v>169</v>
      </c>
      <c r="H181" s="183"/>
      <c r="I181" s="183"/>
      <c r="J181" s="183"/>
      <c r="K181" s="183"/>
      <c r="L181" s="288"/>
    </row>
    <row r="182" spans="1:12" s="186" customFormat="1" ht="26.25" customHeight="1">
      <c r="A182" s="286">
        <v>42900000</v>
      </c>
      <c r="B182" s="283">
        <v>550</v>
      </c>
      <c r="C182" s="286" t="s">
        <v>160</v>
      </c>
      <c r="D182" s="283" t="s">
        <v>322</v>
      </c>
      <c r="E182" s="283">
        <v>1</v>
      </c>
      <c r="F182" s="290" t="s">
        <v>159</v>
      </c>
      <c r="G182" s="289" t="s">
        <v>169</v>
      </c>
      <c r="H182" s="183"/>
      <c r="I182" s="183"/>
      <c r="J182" s="183"/>
      <c r="K182" s="183"/>
      <c r="L182" s="288"/>
    </row>
    <row r="183" spans="1:12" s="186" customFormat="1" ht="26.25" customHeight="1">
      <c r="A183" s="286">
        <v>44100000</v>
      </c>
      <c r="B183" s="283">
        <v>145</v>
      </c>
      <c r="C183" s="286" t="s">
        <v>160</v>
      </c>
      <c r="D183" s="283" t="s">
        <v>319</v>
      </c>
      <c r="E183" s="283">
        <v>1</v>
      </c>
      <c r="F183" s="290" t="s">
        <v>159</v>
      </c>
      <c r="G183" s="289" t="s">
        <v>169</v>
      </c>
      <c r="H183" s="183"/>
      <c r="I183" s="183"/>
      <c r="J183" s="183"/>
      <c r="K183" s="183"/>
      <c r="L183" s="288"/>
    </row>
    <row r="184" spans="1:12" s="186" customFormat="1" ht="26.25" customHeight="1">
      <c r="A184" s="286">
        <v>44100000</v>
      </c>
      <c r="B184" s="283">
        <v>690.3</v>
      </c>
      <c r="C184" s="286" t="s">
        <v>160</v>
      </c>
      <c r="D184" s="283" t="s">
        <v>322</v>
      </c>
      <c r="E184" s="283">
        <v>1</v>
      </c>
      <c r="F184" s="290" t="s">
        <v>159</v>
      </c>
      <c r="G184" s="289" t="s">
        <v>169</v>
      </c>
      <c r="H184" s="183"/>
      <c r="I184" s="183"/>
      <c r="J184" s="183"/>
      <c r="K184" s="183"/>
      <c r="L184" s="288"/>
    </row>
    <row r="185" spans="1:12" s="186" customFormat="1" ht="26.25" customHeight="1">
      <c r="A185" s="286">
        <v>44100000</v>
      </c>
      <c r="B185" s="283">
        <v>523.38</v>
      </c>
      <c r="C185" s="286" t="s">
        <v>160</v>
      </c>
      <c r="D185" s="283" t="s">
        <v>319</v>
      </c>
      <c r="E185" s="283">
        <v>1</v>
      </c>
      <c r="F185" s="290" t="s">
        <v>159</v>
      </c>
      <c r="G185" s="289" t="s">
        <v>169</v>
      </c>
      <c r="H185" s="183"/>
      <c r="I185" s="183"/>
      <c r="J185" s="183"/>
      <c r="K185" s="183"/>
      <c r="L185" s="288"/>
    </row>
    <row r="186" spans="1:12" s="186" customFormat="1" ht="26.25" customHeight="1">
      <c r="A186" s="286">
        <v>44400000</v>
      </c>
      <c r="B186" s="283">
        <v>2241</v>
      </c>
      <c r="C186" s="286" t="s">
        <v>160</v>
      </c>
      <c r="D186" s="283" t="s">
        <v>319</v>
      </c>
      <c r="E186" s="283">
        <v>1</v>
      </c>
      <c r="F186" s="290" t="s">
        <v>159</v>
      </c>
      <c r="G186" s="289" t="s">
        <v>169</v>
      </c>
      <c r="H186" s="183"/>
      <c r="I186" s="183"/>
      <c r="J186" s="183"/>
      <c r="K186" s="183"/>
      <c r="L186" s="288"/>
    </row>
    <row r="187" spans="1:12" s="186" customFormat="1" ht="26.25" customHeight="1">
      <c r="A187" s="286">
        <v>44400000</v>
      </c>
      <c r="B187" s="283">
        <v>170</v>
      </c>
      <c r="C187" s="286" t="s">
        <v>160</v>
      </c>
      <c r="D187" s="283" t="s">
        <v>319</v>
      </c>
      <c r="E187" s="283">
        <v>1</v>
      </c>
      <c r="F187" s="290" t="s">
        <v>159</v>
      </c>
      <c r="G187" s="289" t="s">
        <v>169</v>
      </c>
      <c r="H187" s="183"/>
      <c r="I187" s="183"/>
      <c r="J187" s="183"/>
      <c r="K187" s="183"/>
      <c r="L187" s="288"/>
    </row>
    <row r="188" spans="1:12" s="186" customFormat="1" ht="26.25" customHeight="1">
      <c r="A188" s="286">
        <v>44500000</v>
      </c>
      <c r="B188" s="283">
        <v>40</v>
      </c>
      <c r="C188" s="286" t="s">
        <v>160</v>
      </c>
      <c r="D188" s="283" t="s">
        <v>323</v>
      </c>
      <c r="E188" s="283">
        <v>1</v>
      </c>
      <c r="F188" s="290" t="s">
        <v>159</v>
      </c>
      <c r="G188" s="289" t="s">
        <v>169</v>
      </c>
      <c r="H188" s="183"/>
      <c r="I188" s="183"/>
      <c r="J188" s="183"/>
      <c r="K188" s="183"/>
      <c r="L188" s="288"/>
    </row>
    <row r="189" spans="1:12" s="186" customFormat="1" ht="26.25" customHeight="1">
      <c r="A189" s="286">
        <v>44500000</v>
      </c>
      <c r="B189" s="283">
        <v>1885</v>
      </c>
      <c r="C189" s="286" t="s">
        <v>157</v>
      </c>
      <c r="D189" s="283" t="s">
        <v>319</v>
      </c>
      <c r="E189" s="283">
        <v>1</v>
      </c>
      <c r="F189" s="290" t="s">
        <v>159</v>
      </c>
      <c r="G189" s="289" t="s">
        <v>169</v>
      </c>
      <c r="H189" s="183"/>
      <c r="I189" s="183"/>
      <c r="J189" s="183"/>
      <c r="K189" s="183"/>
      <c r="L189" s="288"/>
    </row>
    <row r="190" spans="1:12" s="186" customFormat="1" ht="26.25" customHeight="1">
      <c r="A190" s="286">
        <v>44800000</v>
      </c>
      <c r="B190" s="283">
        <v>417.2</v>
      </c>
      <c r="C190" s="286" t="s">
        <v>160</v>
      </c>
      <c r="D190" s="283" t="s">
        <v>319</v>
      </c>
      <c r="E190" s="283">
        <v>1</v>
      </c>
      <c r="F190" s="290" t="s">
        <v>159</v>
      </c>
      <c r="G190" s="289" t="s">
        <v>169</v>
      </c>
      <c r="H190" s="183"/>
      <c r="I190" s="183"/>
      <c r="J190" s="183"/>
      <c r="K190" s="183"/>
      <c r="L190" s="288"/>
    </row>
    <row r="191" spans="1:12" s="186" customFormat="1" ht="26.25" customHeight="1">
      <c r="A191" s="286">
        <v>45200000</v>
      </c>
      <c r="B191" s="283">
        <v>126944</v>
      </c>
      <c r="C191" s="286" t="s">
        <v>157</v>
      </c>
      <c r="D191" s="283" t="s">
        <v>319</v>
      </c>
      <c r="E191" s="283">
        <v>1</v>
      </c>
      <c r="F191" s="290" t="s">
        <v>159</v>
      </c>
      <c r="G191" s="289" t="s">
        <v>169</v>
      </c>
      <c r="H191" s="183"/>
      <c r="I191" s="183"/>
      <c r="J191" s="183"/>
      <c r="K191" s="183"/>
      <c r="L191" s="288" t="s">
        <v>568</v>
      </c>
    </row>
    <row r="192" spans="1:12" s="186" customFormat="1" ht="26.25" customHeight="1">
      <c r="A192" s="286">
        <v>48600000</v>
      </c>
      <c r="B192" s="283">
        <v>878.95</v>
      </c>
      <c r="C192" s="286" t="s">
        <v>160</v>
      </c>
      <c r="D192" s="283" t="s">
        <v>163</v>
      </c>
      <c r="E192" s="283">
        <v>1</v>
      </c>
      <c r="F192" s="290" t="s">
        <v>159</v>
      </c>
      <c r="G192" s="289" t="s">
        <v>169</v>
      </c>
      <c r="H192" s="183"/>
      <c r="I192" s="183"/>
      <c r="J192" s="183"/>
      <c r="K192" s="183"/>
      <c r="L192" s="288"/>
    </row>
    <row r="193" spans="1:12" s="186" customFormat="1" ht="26.25" customHeight="1">
      <c r="A193" s="286">
        <v>50100000</v>
      </c>
      <c r="B193" s="283">
        <v>4508</v>
      </c>
      <c r="C193" s="286" t="s">
        <v>160</v>
      </c>
      <c r="D193" s="283" t="s">
        <v>163</v>
      </c>
      <c r="E193" s="283">
        <v>1</v>
      </c>
      <c r="F193" s="290" t="s">
        <v>167</v>
      </c>
      <c r="G193" s="289" t="s">
        <v>169</v>
      </c>
      <c r="H193" s="183"/>
      <c r="I193" s="183"/>
      <c r="J193" s="183"/>
      <c r="K193" s="183"/>
      <c r="L193" s="288"/>
    </row>
    <row r="194" spans="1:12" s="186" customFormat="1" ht="26.25" customHeight="1">
      <c r="A194" s="286">
        <v>50100000</v>
      </c>
      <c r="B194" s="283">
        <v>987.49</v>
      </c>
      <c r="C194" s="286" t="s">
        <v>160</v>
      </c>
      <c r="D194" s="283" t="s">
        <v>320</v>
      </c>
      <c r="E194" s="283">
        <v>1</v>
      </c>
      <c r="F194" s="290" t="s">
        <v>167</v>
      </c>
      <c r="G194" s="289" t="s">
        <v>169</v>
      </c>
      <c r="H194" s="183"/>
      <c r="I194" s="183"/>
      <c r="J194" s="183"/>
      <c r="K194" s="183"/>
      <c r="L194" s="288" t="s">
        <v>436</v>
      </c>
    </row>
    <row r="195" spans="1:12" s="186" customFormat="1" ht="26.25" customHeight="1">
      <c r="A195" s="286">
        <v>50700000</v>
      </c>
      <c r="B195" s="283">
        <v>4598.32</v>
      </c>
      <c r="C195" s="286" t="s">
        <v>160</v>
      </c>
      <c r="D195" s="283" t="s">
        <v>321</v>
      </c>
      <c r="E195" s="283">
        <v>1</v>
      </c>
      <c r="F195" s="290" t="s">
        <v>159</v>
      </c>
      <c r="G195" s="289" t="s">
        <v>169</v>
      </c>
      <c r="H195" s="183"/>
      <c r="I195" s="183"/>
      <c r="J195" s="183"/>
      <c r="K195" s="183"/>
      <c r="L195" s="288"/>
    </row>
    <row r="196" spans="1:12" s="186" customFormat="1" ht="26.25" customHeight="1">
      <c r="A196" s="286">
        <v>51300000</v>
      </c>
      <c r="B196" s="283">
        <v>250</v>
      </c>
      <c r="C196" s="286" t="s">
        <v>160</v>
      </c>
      <c r="D196" s="283" t="s">
        <v>322</v>
      </c>
      <c r="E196" s="283">
        <v>1</v>
      </c>
      <c r="F196" s="290" t="s">
        <v>159</v>
      </c>
      <c r="G196" s="289" t="s">
        <v>169</v>
      </c>
      <c r="H196" s="183"/>
      <c r="I196" s="183"/>
      <c r="J196" s="183"/>
      <c r="K196" s="183"/>
      <c r="L196" s="288"/>
    </row>
    <row r="197" spans="1:12" s="186" customFormat="1" ht="26.25" customHeight="1">
      <c r="A197" s="286">
        <v>55300000</v>
      </c>
      <c r="B197" s="283">
        <v>16841.1</v>
      </c>
      <c r="C197" s="286" t="s">
        <v>157</v>
      </c>
      <c r="D197" s="283" t="s">
        <v>319</v>
      </c>
      <c r="E197" s="283">
        <v>1</v>
      </c>
      <c r="F197" s="290" t="s">
        <v>159</v>
      </c>
      <c r="G197" s="289" t="s">
        <v>169</v>
      </c>
      <c r="H197" s="183"/>
      <c r="I197" s="183"/>
      <c r="J197" s="183"/>
      <c r="K197" s="183"/>
      <c r="L197" s="288"/>
    </row>
    <row r="198" spans="1:12" s="186" customFormat="1" ht="26.25" customHeight="1">
      <c r="A198" s="286">
        <v>55300000</v>
      </c>
      <c r="B198" s="283">
        <v>810.07</v>
      </c>
      <c r="C198" s="286" t="s">
        <v>160</v>
      </c>
      <c r="D198" s="283" t="s">
        <v>319</v>
      </c>
      <c r="E198" s="283">
        <v>1</v>
      </c>
      <c r="F198" s="290" t="s">
        <v>161</v>
      </c>
      <c r="G198" s="289" t="s">
        <v>169</v>
      </c>
      <c r="H198" s="183"/>
      <c r="I198" s="183"/>
      <c r="J198" s="183"/>
      <c r="K198" s="183"/>
      <c r="L198" s="288"/>
    </row>
    <row r="199" spans="1:12" s="186" customFormat="1" ht="26.25" customHeight="1">
      <c r="A199" s="286">
        <v>55300000</v>
      </c>
      <c r="B199" s="283">
        <v>20390.83</v>
      </c>
      <c r="C199" s="286" t="s">
        <v>157</v>
      </c>
      <c r="D199" s="283" t="s">
        <v>320</v>
      </c>
      <c r="E199" s="283">
        <v>1</v>
      </c>
      <c r="F199" s="290" t="s">
        <v>159</v>
      </c>
      <c r="G199" s="289" t="s">
        <v>169</v>
      </c>
      <c r="H199" s="183"/>
      <c r="I199" s="183"/>
      <c r="J199" s="183"/>
      <c r="K199" s="183"/>
      <c r="L199" s="288"/>
    </row>
    <row r="200" spans="1:12" s="186" customFormat="1" ht="26.25" customHeight="1">
      <c r="A200" s="286">
        <v>55500000</v>
      </c>
      <c r="B200" s="283">
        <v>7562.56</v>
      </c>
      <c r="C200" s="286" t="s">
        <v>160</v>
      </c>
      <c r="D200" s="283" t="s">
        <v>321</v>
      </c>
      <c r="E200" s="283">
        <v>1</v>
      </c>
      <c r="F200" s="290" t="s">
        <v>161</v>
      </c>
      <c r="G200" s="289" t="s">
        <v>169</v>
      </c>
      <c r="H200" s="183"/>
      <c r="I200" s="183"/>
      <c r="J200" s="183"/>
      <c r="K200" s="183"/>
      <c r="L200" s="288"/>
    </row>
    <row r="201" spans="1:12" s="186" customFormat="1" ht="26.25" customHeight="1">
      <c r="A201" s="286">
        <v>60100000</v>
      </c>
      <c r="B201" s="283">
        <v>250</v>
      </c>
      <c r="C201" s="286" t="s">
        <v>160</v>
      </c>
      <c r="D201" s="283" t="s">
        <v>321</v>
      </c>
      <c r="E201" s="283">
        <v>1</v>
      </c>
      <c r="F201" s="290" t="s">
        <v>161</v>
      </c>
      <c r="G201" s="289" t="s">
        <v>169</v>
      </c>
      <c r="H201" s="183"/>
      <c r="I201" s="183"/>
      <c r="J201" s="183"/>
      <c r="K201" s="183"/>
      <c r="L201" s="288"/>
    </row>
    <row r="202" spans="1:12" s="186" customFormat="1" ht="26.25" customHeight="1">
      <c r="A202" s="286">
        <v>60100000</v>
      </c>
      <c r="B202" s="283">
        <v>400</v>
      </c>
      <c r="C202" s="286" t="s">
        <v>160</v>
      </c>
      <c r="D202" s="283" t="s">
        <v>158</v>
      </c>
      <c r="E202" s="283">
        <v>1</v>
      </c>
      <c r="F202" s="290" t="s">
        <v>161</v>
      </c>
      <c r="G202" s="289" t="s">
        <v>169</v>
      </c>
      <c r="H202" s="183"/>
      <c r="I202" s="183"/>
      <c r="J202" s="183"/>
      <c r="K202" s="183"/>
      <c r="L202" s="288"/>
    </row>
    <row r="203" spans="1:12" s="186" customFormat="1" ht="26.25" customHeight="1">
      <c r="A203" s="286">
        <v>60100000</v>
      </c>
      <c r="B203" s="283">
        <v>1600</v>
      </c>
      <c r="C203" s="286" t="s">
        <v>160</v>
      </c>
      <c r="D203" s="283" t="s">
        <v>318</v>
      </c>
      <c r="E203" s="283">
        <v>1</v>
      </c>
      <c r="F203" s="290" t="s">
        <v>161</v>
      </c>
      <c r="G203" s="289" t="s">
        <v>169</v>
      </c>
      <c r="H203" s="183"/>
      <c r="I203" s="183"/>
      <c r="J203" s="183"/>
      <c r="K203" s="183"/>
      <c r="L203" s="288"/>
    </row>
    <row r="204" spans="1:12" s="186" customFormat="1" ht="26.25" customHeight="1">
      <c r="A204" s="286">
        <v>63100000</v>
      </c>
      <c r="B204" s="283">
        <v>128</v>
      </c>
      <c r="C204" s="286" t="s">
        <v>160</v>
      </c>
      <c r="D204" s="283" t="s">
        <v>319</v>
      </c>
      <c r="E204" s="283">
        <v>1</v>
      </c>
      <c r="F204" s="290" t="s">
        <v>159</v>
      </c>
      <c r="G204" s="289" t="s">
        <v>169</v>
      </c>
      <c r="H204" s="183"/>
      <c r="I204" s="183"/>
      <c r="J204" s="183"/>
      <c r="K204" s="183"/>
      <c r="L204" s="288"/>
    </row>
    <row r="205" spans="1:12" s="186" customFormat="1" ht="26.25" customHeight="1">
      <c r="A205" s="286">
        <v>63100000</v>
      </c>
      <c r="B205" s="283">
        <v>260</v>
      </c>
      <c r="C205" s="286" t="s">
        <v>160</v>
      </c>
      <c r="D205" s="283" t="s">
        <v>323</v>
      </c>
      <c r="E205" s="283">
        <v>1</v>
      </c>
      <c r="F205" s="290" t="s">
        <v>159</v>
      </c>
      <c r="G205" s="289" t="s">
        <v>169</v>
      </c>
      <c r="H205" s="183"/>
      <c r="I205" s="183"/>
      <c r="J205" s="183"/>
      <c r="K205" s="183"/>
      <c r="L205" s="288"/>
    </row>
    <row r="206" spans="1:12" s="186" customFormat="1" ht="26.25" customHeight="1">
      <c r="A206" s="286">
        <v>63100000</v>
      </c>
      <c r="B206" s="283">
        <v>260</v>
      </c>
      <c r="C206" s="286" t="s">
        <v>160</v>
      </c>
      <c r="D206" s="283" t="s">
        <v>322</v>
      </c>
      <c r="E206" s="283">
        <v>1</v>
      </c>
      <c r="F206" s="290" t="s">
        <v>159</v>
      </c>
      <c r="G206" s="289" t="s">
        <v>169</v>
      </c>
      <c r="H206" s="183"/>
      <c r="I206" s="183"/>
      <c r="J206" s="183"/>
      <c r="K206" s="183"/>
      <c r="L206" s="288"/>
    </row>
    <row r="207" spans="1:12" s="186" customFormat="1" ht="26.25" customHeight="1">
      <c r="A207" s="286">
        <v>63100000</v>
      </c>
      <c r="B207" s="283">
        <v>480</v>
      </c>
      <c r="C207" s="286" t="s">
        <v>160</v>
      </c>
      <c r="D207" s="283" t="s">
        <v>163</v>
      </c>
      <c r="E207" s="283">
        <v>1</v>
      </c>
      <c r="F207" s="290" t="s">
        <v>159</v>
      </c>
      <c r="G207" s="289" t="s">
        <v>169</v>
      </c>
      <c r="H207" s="183"/>
      <c r="I207" s="183"/>
      <c r="J207" s="183"/>
      <c r="K207" s="183"/>
      <c r="L207" s="288"/>
    </row>
    <row r="208" spans="1:12" s="186" customFormat="1" ht="26.25" customHeight="1">
      <c r="A208" s="286">
        <v>63100000</v>
      </c>
      <c r="B208" s="283">
        <v>430</v>
      </c>
      <c r="C208" s="286" t="s">
        <v>160</v>
      </c>
      <c r="D208" s="283" t="s">
        <v>319</v>
      </c>
      <c r="E208" s="283">
        <v>1</v>
      </c>
      <c r="F208" s="290" t="s">
        <v>159</v>
      </c>
      <c r="G208" s="289" t="s">
        <v>169</v>
      </c>
      <c r="H208" s="183"/>
      <c r="I208" s="183"/>
      <c r="J208" s="183"/>
      <c r="K208" s="183"/>
      <c r="L208" s="288"/>
    </row>
    <row r="209" spans="1:12" s="186" customFormat="1" ht="26.25" customHeight="1">
      <c r="A209" s="286">
        <v>66500000</v>
      </c>
      <c r="B209" s="283">
        <v>547.2</v>
      </c>
      <c r="C209" s="286" t="s">
        <v>160</v>
      </c>
      <c r="D209" s="283" t="s">
        <v>319</v>
      </c>
      <c r="E209" s="283">
        <v>1</v>
      </c>
      <c r="F209" s="290" t="s">
        <v>159</v>
      </c>
      <c r="G209" s="289" t="s">
        <v>169</v>
      </c>
      <c r="H209" s="183"/>
      <c r="I209" s="183"/>
      <c r="J209" s="183"/>
      <c r="K209" s="183"/>
      <c r="L209" s="288"/>
    </row>
    <row r="210" spans="1:12" s="186" customFormat="1" ht="26.25" customHeight="1">
      <c r="A210" s="286">
        <v>71200000</v>
      </c>
      <c r="B210" s="283">
        <v>4000</v>
      </c>
      <c r="C210" s="286" t="s">
        <v>160</v>
      </c>
      <c r="D210" s="283" t="s">
        <v>319</v>
      </c>
      <c r="E210" s="283">
        <v>1</v>
      </c>
      <c r="F210" s="290" t="s">
        <v>165</v>
      </c>
      <c r="G210" s="289" t="s">
        <v>169</v>
      </c>
      <c r="H210" s="183"/>
      <c r="I210" s="183"/>
      <c r="J210" s="183"/>
      <c r="K210" s="183"/>
      <c r="L210" s="288"/>
    </row>
    <row r="211" spans="1:12" s="186" customFormat="1" ht="26.25" customHeight="1">
      <c r="A211" s="286">
        <v>71300000</v>
      </c>
      <c r="B211" s="283">
        <v>22000</v>
      </c>
      <c r="C211" s="286" t="s">
        <v>157</v>
      </c>
      <c r="D211" s="283" t="s">
        <v>319</v>
      </c>
      <c r="E211" s="283">
        <v>1</v>
      </c>
      <c r="F211" s="290" t="s">
        <v>159</v>
      </c>
      <c r="G211" s="289" t="s">
        <v>169</v>
      </c>
      <c r="H211" s="183"/>
      <c r="I211" s="183"/>
      <c r="J211" s="183"/>
      <c r="K211" s="183"/>
      <c r="L211" s="288"/>
    </row>
    <row r="212" spans="1:12" s="186" customFormat="1" ht="26.25" customHeight="1">
      <c r="A212" s="286">
        <v>71300000</v>
      </c>
      <c r="B212" s="283">
        <v>6420.85</v>
      </c>
      <c r="C212" s="286" t="s">
        <v>160</v>
      </c>
      <c r="D212" s="283" t="s">
        <v>431</v>
      </c>
      <c r="E212" s="283">
        <v>1</v>
      </c>
      <c r="F212" s="290" t="s">
        <v>166</v>
      </c>
      <c r="G212" s="289" t="s">
        <v>169</v>
      </c>
      <c r="H212" s="183"/>
      <c r="I212" s="183"/>
      <c r="J212" s="183"/>
      <c r="K212" s="183"/>
      <c r="L212" s="288"/>
    </row>
    <row r="213" spans="1:12" s="186" customFormat="1" ht="26.25" customHeight="1">
      <c r="A213" s="286">
        <v>71300000</v>
      </c>
      <c r="B213" s="283">
        <v>250</v>
      </c>
      <c r="C213" s="286" t="s">
        <v>160</v>
      </c>
      <c r="D213" s="283" t="s">
        <v>319</v>
      </c>
      <c r="E213" s="283">
        <v>1</v>
      </c>
      <c r="F213" s="290" t="s">
        <v>166</v>
      </c>
      <c r="G213" s="289" t="s">
        <v>169</v>
      </c>
      <c r="H213" s="183"/>
      <c r="I213" s="183"/>
      <c r="J213" s="183"/>
      <c r="K213" s="183"/>
      <c r="L213" s="288"/>
    </row>
    <row r="214" spans="1:12" s="186" customFormat="1" ht="26.25" customHeight="1">
      <c r="A214" s="286">
        <v>71300000</v>
      </c>
      <c r="B214" s="283">
        <v>800</v>
      </c>
      <c r="C214" s="286" t="s">
        <v>160</v>
      </c>
      <c r="D214" s="283" t="s">
        <v>319</v>
      </c>
      <c r="E214" s="283">
        <v>1</v>
      </c>
      <c r="F214" s="290" t="s">
        <v>166</v>
      </c>
      <c r="G214" s="289" t="s">
        <v>169</v>
      </c>
      <c r="H214" s="183"/>
      <c r="I214" s="183"/>
      <c r="J214" s="183"/>
      <c r="K214" s="183"/>
      <c r="L214" s="288"/>
    </row>
    <row r="215" spans="1:12" s="186" customFormat="1" ht="26.25" customHeight="1">
      <c r="A215" s="286">
        <v>71300000</v>
      </c>
      <c r="B215" s="283">
        <v>3400</v>
      </c>
      <c r="C215" s="286" t="s">
        <v>160</v>
      </c>
      <c r="D215" s="283" t="s">
        <v>319</v>
      </c>
      <c r="E215" s="283">
        <v>1</v>
      </c>
      <c r="F215" s="290" t="s">
        <v>166</v>
      </c>
      <c r="G215" s="289" t="s">
        <v>169</v>
      </c>
      <c r="H215" s="183"/>
      <c r="I215" s="183"/>
      <c r="J215" s="183"/>
      <c r="K215" s="183"/>
      <c r="L215" s="288"/>
    </row>
    <row r="216" spans="1:12" s="186" customFormat="1" ht="26.25" customHeight="1">
      <c r="A216" s="286">
        <v>71300000</v>
      </c>
      <c r="B216" s="283">
        <v>1000</v>
      </c>
      <c r="C216" s="286" t="s">
        <v>160</v>
      </c>
      <c r="D216" s="283" t="s">
        <v>322</v>
      </c>
      <c r="E216" s="283">
        <v>1</v>
      </c>
      <c r="F216" s="290" t="s">
        <v>166</v>
      </c>
      <c r="G216" s="289" t="s">
        <v>169</v>
      </c>
      <c r="H216" s="183"/>
      <c r="I216" s="183"/>
      <c r="J216" s="183"/>
      <c r="K216" s="183"/>
      <c r="L216" s="288"/>
    </row>
    <row r="217" spans="1:12" s="186" customFormat="1" ht="26.25" customHeight="1">
      <c r="A217" s="286">
        <v>72200000</v>
      </c>
      <c r="B217" s="283">
        <v>800</v>
      </c>
      <c r="C217" s="286" t="s">
        <v>160</v>
      </c>
      <c r="D217" s="283" t="s">
        <v>319</v>
      </c>
      <c r="E217" s="283">
        <v>1</v>
      </c>
      <c r="F217" s="290" t="s">
        <v>159</v>
      </c>
      <c r="G217" s="289" t="s">
        <v>169</v>
      </c>
      <c r="H217" s="183"/>
      <c r="I217" s="183"/>
      <c r="J217" s="183"/>
      <c r="K217" s="183"/>
      <c r="L217" s="288"/>
    </row>
    <row r="218" spans="1:12" s="186" customFormat="1" ht="26.25" customHeight="1">
      <c r="A218" s="286">
        <v>72300000</v>
      </c>
      <c r="B218" s="283">
        <v>288</v>
      </c>
      <c r="C218" s="286" t="s">
        <v>160</v>
      </c>
      <c r="D218" s="283" t="s">
        <v>163</v>
      </c>
      <c r="E218" s="283">
        <v>1</v>
      </c>
      <c r="F218" s="290" t="s">
        <v>166</v>
      </c>
      <c r="G218" s="289" t="s">
        <v>169</v>
      </c>
      <c r="H218" s="183"/>
      <c r="I218" s="183"/>
      <c r="J218" s="183"/>
      <c r="K218" s="183"/>
      <c r="L218" s="288"/>
    </row>
    <row r="219" spans="1:12" s="186" customFormat="1" ht="26.25" customHeight="1">
      <c r="A219" s="286">
        <v>73400000</v>
      </c>
      <c r="B219" s="283">
        <v>4500</v>
      </c>
      <c r="C219" s="286" t="s">
        <v>160</v>
      </c>
      <c r="D219" s="283" t="s">
        <v>320</v>
      </c>
      <c r="E219" s="283">
        <v>1</v>
      </c>
      <c r="F219" s="290" t="s">
        <v>159</v>
      </c>
      <c r="G219" s="289" t="s">
        <v>169</v>
      </c>
      <c r="H219" s="183"/>
      <c r="I219" s="183"/>
      <c r="J219" s="183"/>
      <c r="K219" s="183"/>
      <c r="L219" s="288"/>
    </row>
    <row r="220" spans="1:12" s="186" customFormat="1" ht="26.25" customHeight="1">
      <c r="A220" s="286">
        <v>75100000</v>
      </c>
      <c r="B220" s="283">
        <v>2000</v>
      </c>
      <c r="C220" s="286" t="s">
        <v>160</v>
      </c>
      <c r="D220" s="283" t="s">
        <v>163</v>
      </c>
      <c r="E220" s="283">
        <v>1</v>
      </c>
      <c r="F220" s="290" t="s">
        <v>166</v>
      </c>
      <c r="G220" s="289" t="s">
        <v>169</v>
      </c>
      <c r="H220" s="183"/>
      <c r="I220" s="183"/>
      <c r="J220" s="183"/>
      <c r="K220" s="183"/>
      <c r="L220" s="288"/>
    </row>
    <row r="221" spans="1:12" s="186" customFormat="1" ht="26.25" customHeight="1">
      <c r="A221" s="286">
        <v>79200000</v>
      </c>
      <c r="B221" s="283">
        <v>24900</v>
      </c>
      <c r="C221" s="286" t="s">
        <v>157</v>
      </c>
      <c r="D221" s="283" t="s">
        <v>164</v>
      </c>
      <c r="E221" s="283">
        <v>2</v>
      </c>
      <c r="F221" s="290" t="s">
        <v>159</v>
      </c>
      <c r="G221" s="289" t="s">
        <v>169</v>
      </c>
      <c r="H221" s="183"/>
      <c r="I221" s="183"/>
      <c r="J221" s="183"/>
      <c r="K221" s="183"/>
      <c r="L221" s="288"/>
    </row>
    <row r="222" spans="1:12" s="186" customFormat="1" ht="26.25" customHeight="1">
      <c r="A222" s="286">
        <v>79500000</v>
      </c>
      <c r="B222" s="283">
        <v>3577.5</v>
      </c>
      <c r="C222" s="286" t="s">
        <v>157</v>
      </c>
      <c r="D222" s="283" t="s">
        <v>319</v>
      </c>
      <c r="E222" s="283">
        <v>1</v>
      </c>
      <c r="F222" s="290" t="s">
        <v>159</v>
      </c>
      <c r="G222" s="289" t="s">
        <v>169</v>
      </c>
      <c r="H222" s="183"/>
      <c r="I222" s="183"/>
      <c r="J222" s="183"/>
      <c r="K222" s="183"/>
      <c r="L222" s="288"/>
    </row>
    <row r="223" spans="1:12" s="186" customFormat="1" ht="26.25" customHeight="1">
      <c r="A223" s="286">
        <v>79500000</v>
      </c>
      <c r="B223" s="283">
        <v>17200</v>
      </c>
      <c r="C223" s="286" t="s">
        <v>157</v>
      </c>
      <c r="D223" s="283" t="s">
        <v>319</v>
      </c>
      <c r="E223" s="283">
        <v>1</v>
      </c>
      <c r="F223" s="290" t="s">
        <v>159</v>
      </c>
      <c r="G223" s="289" t="s">
        <v>169</v>
      </c>
      <c r="H223" s="183"/>
      <c r="I223" s="183"/>
      <c r="J223" s="183"/>
      <c r="K223" s="183"/>
      <c r="L223" s="288"/>
    </row>
    <row r="224" spans="1:12" s="186" customFormat="1" ht="26.25" customHeight="1">
      <c r="A224" s="286">
        <v>79500000</v>
      </c>
      <c r="B224" s="283">
        <v>6147.8</v>
      </c>
      <c r="C224" s="286" t="s">
        <v>157</v>
      </c>
      <c r="D224" s="283" t="s">
        <v>319</v>
      </c>
      <c r="E224" s="283">
        <v>1</v>
      </c>
      <c r="F224" s="290" t="s">
        <v>159</v>
      </c>
      <c r="G224" s="289" t="s">
        <v>169</v>
      </c>
      <c r="H224" s="183"/>
      <c r="I224" s="183"/>
      <c r="J224" s="183"/>
      <c r="K224" s="183"/>
      <c r="L224" s="288"/>
    </row>
    <row r="225" spans="1:12" s="186" customFormat="1" ht="26.25" customHeight="1">
      <c r="A225" s="286">
        <v>79600000</v>
      </c>
      <c r="B225" s="283">
        <v>6000</v>
      </c>
      <c r="C225" s="286" t="s">
        <v>157</v>
      </c>
      <c r="D225" s="283" t="s">
        <v>319</v>
      </c>
      <c r="E225" s="283">
        <v>1</v>
      </c>
      <c r="F225" s="290" t="s">
        <v>159</v>
      </c>
      <c r="G225" s="289" t="s">
        <v>169</v>
      </c>
      <c r="H225" s="183"/>
      <c r="I225" s="183"/>
      <c r="J225" s="183"/>
      <c r="K225" s="183"/>
      <c r="L225" s="288" t="s">
        <v>569</v>
      </c>
    </row>
    <row r="226" spans="1:12" s="186" customFormat="1" ht="26.25" customHeight="1">
      <c r="A226" s="286">
        <v>79700000</v>
      </c>
      <c r="B226" s="283">
        <v>42000</v>
      </c>
      <c r="C226" s="286" t="s">
        <v>157</v>
      </c>
      <c r="D226" s="283" t="s">
        <v>319</v>
      </c>
      <c r="E226" s="283">
        <v>1</v>
      </c>
      <c r="F226" s="290" t="s">
        <v>159</v>
      </c>
      <c r="G226" s="289" t="s">
        <v>169</v>
      </c>
      <c r="H226" s="183"/>
      <c r="I226" s="183"/>
      <c r="J226" s="183"/>
      <c r="K226" s="183"/>
      <c r="L226" s="288"/>
    </row>
    <row r="227" spans="1:12" s="186" customFormat="1" ht="26.25" customHeight="1">
      <c r="A227" s="286">
        <v>79800000</v>
      </c>
      <c r="B227" s="283">
        <v>3000</v>
      </c>
      <c r="C227" s="286" t="s">
        <v>160</v>
      </c>
      <c r="D227" s="283" t="s">
        <v>322</v>
      </c>
      <c r="E227" s="283">
        <v>1</v>
      </c>
      <c r="F227" s="290" t="s">
        <v>167</v>
      </c>
      <c r="G227" s="289" t="s">
        <v>169</v>
      </c>
      <c r="H227" s="183"/>
      <c r="I227" s="183"/>
      <c r="J227" s="183"/>
      <c r="K227" s="183"/>
      <c r="L227" s="288"/>
    </row>
    <row r="228" spans="1:12" s="186" customFormat="1" ht="26.25" customHeight="1">
      <c r="A228" s="286">
        <v>79800000</v>
      </c>
      <c r="B228" s="283">
        <v>3215</v>
      </c>
      <c r="C228" s="286" t="s">
        <v>157</v>
      </c>
      <c r="D228" s="283" t="s">
        <v>319</v>
      </c>
      <c r="E228" s="283">
        <v>1</v>
      </c>
      <c r="F228" s="290" t="s">
        <v>159</v>
      </c>
      <c r="G228" s="289" t="s">
        <v>169</v>
      </c>
      <c r="H228" s="183"/>
      <c r="I228" s="183"/>
      <c r="J228" s="183"/>
      <c r="K228" s="183"/>
      <c r="L228" s="288"/>
    </row>
    <row r="229" spans="1:12" s="186" customFormat="1" ht="26.25" customHeight="1">
      <c r="A229" s="286">
        <v>79900000</v>
      </c>
      <c r="B229" s="283">
        <v>350</v>
      </c>
      <c r="C229" s="286" t="s">
        <v>160</v>
      </c>
      <c r="D229" s="283" t="s">
        <v>322</v>
      </c>
      <c r="E229" s="283">
        <v>1</v>
      </c>
      <c r="F229" s="290" t="s">
        <v>167</v>
      </c>
      <c r="G229" s="289" t="s">
        <v>169</v>
      </c>
      <c r="H229" s="183"/>
      <c r="I229" s="183"/>
      <c r="J229" s="183"/>
      <c r="K229" s="183"/>
      <c r="L229" s="288"/>
    </row>
    <row r="230" spans="1:12" s="186" customFormat="1" ht="26.25" customHeight="1">
      <c r="A230" s="286">
        <v>80500000</v>
      </c>
      <c r="B230" s="283">
        <v>6040</v>
      </c>
      <c r="C230" s="286" t="s">
        <v>160</v>
      </c>
      <c r="D230" s="283" t="s">
        <v>163</v>
      </c>
      <c r="E230" s="283">
        <v>1</v>
      </c>
      <c r="F230" s="290" t="s">
        <v>167</v>
      </c>
      <c r="G230" s="289" t="s">
        <v>169</v>
      </c>
      <c r="H230" s="183"/>
      <c r="I230" s="183"/>
      <c r="J230" s="183"/>
      <c r="K230" s="183"/>
      <c r="L230" s="288"/>
    </row>
    <row r="231" spans="1:12" s="186" customFormat="1" ht="26.25" customHeight="1">
      <c r="A231" s="286">
        <v>80500000</v>
      </c>
      <c r="B231" s="283">
        <v>67873.2</v>
      </c>
      <c r="C231" s="286" t="s">
        <v>160</v>
      </c>
      <c r="D231" s="283" t="s">
        <v>319</v>
      </c>
      <c r="E231" s="283">
        <v>2</v>
      </c>
      <c r="F231" s="290" t="s">
        <v>167</v>
      </c>
      <c r="G231" s="289" t="s">
        <v>169</v>
      </c>
      <c r="H231" s="183"/>
      <c r="I231" s="183"/>
      <c r="J231" s="183"/>
      <c r="K231" s="183"/>
      <c r="L231" s="288" t="s">
        <v>570</v>
      </c>
    </row>
    <row r="232" spans="1:12" s="186" customFormat="1" ht="33" customHeight="1">
      <c r="A232" s="286">
        <v>80500000</v>
      </c>
      <c r="B232" s="283">
        <v>51622.5</v>
      </c>
      <c r="C232" s="286" t="s">
        <v>160</v>
      </c>
      <c r="D232" s="283" t="s">
        <v>163</v>
      </c>
      <c r="E232" s="283">
        <v>2</v>
      </c>
      <c r="F232" s="290" t="s">
        <v>167</v>
      </c>
      <c r="G232" s="289" t="s">
        <v>169</v>
      </c>
      <c r="H232" s="183"/>
      <c r="I232" s="183"/>
      <c r="J232" s="183"/>
      <c r="K232" s="183"/>
      <c r="L232" s="288" t="s">
        <v>571</v>
      </c>
    </row>
    <row r="233" spans="1:12" s="186" customFormat="1" ht="26.25" customHeight="1">
      <c r="A233" s="286">
        <v>80500000</v>
      </c>
      <c r="B233" s="283">
        <v>221221</v>
      </c>
      <c r="C233" s="286" t="s">
        <v>160</v>
      </c>
      <c r="D233" s="283" t="s">
        <v>319</v>
      </c>
      <c r="E233" s="283">
        <v>1</v>
      </c>
      <c r="F233" s="290" t="s">
        <v>167</v>
      </c>
      <c r="G233" s="289" t="s">
        <v>169</v>
      </c>
      <c r="H233" s="183"/>
      <c r="I233" s="183"/>
      <c r="J233" s="183"/>
      <c r="K233" s="183"/>
      <c r="L233" s="288"/>
    </row>
    <row r="234" spans="1:12" s="186" customFormat="1" ht="26.25" customHeight="1">
      <c r="A234" s="286">
        <v>80500000</v>
      </c>
      <c r="B234" s="283">
        <v>3900</v>
      </c>
      <c r="C234" s="286" t="s">
        <v>160</v>
      </c>
      <c r="D234" s="283" t="s">
        <v>431</v>
      </c>
      <c r="E234" s="283">
        <v>1</v>
      </c>
      <c r="F234" s="290" t="s">
        <v>168</v>
      </c>
      <c r="G234" s="289" t="s">
        <v>169</v>
      </c>
      <c r="H234" s="183"/>
      <c r="I234" s="183"/>
      <c r="J234" s="183"/>
      <c r="K234" s="183"/>
      <c r="L234" s="288"/>
    </row>
    <row r="235" spans="1:12" s="186" customFormat="1" ht="26.25" customHeight="1">
      <c r="A235" s="286">
        <v>90500000</v>
      </c>
      <c r="B235" s="283">
        <v>250</v>
      </c>
      <c r="C235" s="286" t="s">
        <v>160</v>
      </c>
      <c r="D235" s="283" t="s">
        <v>321</v>
      </c>
      <c r="E235" s="283">
        <v>1</v>
      </c>
      <c r="F235" s="290" t="s">
        <v>159</v>
      </c>
      <c r="G235" s="289" t="s">
        <v>169</v>
      </c>
      <c r="H235" s="183"/>
      <c r="I235" s="183"/>
      <c r="J235" s="183"/>
      <c r="K235" s="183"/>
      <c r="L235" s="288"/>
    </row>
    <row r="236" spans="1:12" s="186" customFormat="1" ht="26.25" customHeight="1">
      <c r="A236" s="286">
        <v>90900000</v>
      </c>
      <c r="B236" s="283">
        <v>1464</v>
      </c>
      <c r="C236" s="286" t="s">
        <v>160</v>
      </c>
      <c r="D236" s="283" t="s">
        <v>323</v>
      </c>
      <c r="E236" s="283">
        <v>1</v>
      </c>
      <c r="F236" s="290" t="s">
        <v>159</v>
      </c>
      <c r="G236" s="289" t="s">
        <v>169</v>
      </c>
      <c r="H236" s="183"/>
      <c r="I236" s="183"/>
      <c r="J236" s="183"/>
      <c r="K236" s="183"/>
      <c r="L236" s="288"/>
    </row>
    <row r="237" spans="1:12" s="186" customFormat="1" ht="26.25" customHeight="1">
      <c r="A237" s="286">
        <v>92200000</v>
      </c>
      <c r="B237" s="283">
        <v>150</v>
      </c>
      <c r="C237" s="286" t="s">
        <v>160</v>
      </c>
      <c r="D237" s="283" t="s">
        <v>320</v>
      </c>
      <c r="E237" s="283">
        <v>1</v>
      </c>
      <c r="F237" s="290" t="s">
        <v>159</v>
      </c>
      <c r="G237" s="289" t="s">
        <v>169</v>
      </c>
      <c r="H237" s="183"/>
      <c r="I237" s="183"/>
      <c r="J237" s="183"/>
      <c r="K237" s="183"/>
      <c r="L237" s="288"/>
    </row>
    <row r="238" spans="1:12" s="186" customFormat="1" ht="26.25" customHeight="1">
      <c r="A238" s="286">
        <v>92200000</v>
      </c>
      <c r="B238" s="283">
        <v>102</v>
      </c>
      <c r="C238" s="286" t="s">
        <v>160</v>
      </c>
      <c r="D238" s="283" t="s">
        <v>320</v>
      </c>
      <c r="E238" s="283">
        <v>1</v>
      </c>
      <c r="F238" s="290" t="s">
        <v>159</v>
      </c>
      <c r="G238" s="289" t="s">
        <v>169</v>
      </c>
      <c r="H238" s="183"/>
      <c r="I238" s="183"/>
      <c r="J238" s="183"/>
      <c r="K238" s="183"/>
      <c r="L238" s="288"/>
    </row>
    <row r="239" spans="1:12" s="186" customFormat="1" ht="26.25" customHeight="1">
      <c r="A239" s="286">
        <v>98300000</v>
      </c>
      <c r="B239" s="283">
        <v>250</v>
      </c>
      <c r="C239" s="286" t="s">
        <v>160</v>
      </c>
      <c r="D239" s="283" t="s">
        <v>319</v>
      </c>
      <c r="E239" s="283">
        <v>1</v>
      </c>
      <c r="F239" s="290" t="s">
        <v>168</v>
      </c>
      <c r="G239" s="289" t="s">
        <v>169</v>
      </c>
      <c r="H239" s="183"/>
      <c r="I239" s="183"/>
      <c r="J239" s="183"/>
      <c r="K239" s="183"/>
      <c r="L239" s="288"/>
    </row>
    <row r="240" spans="1:12" s="186" customFormat="1" ht="26.25" customHeight="1">
      <c r="A240" s="286">
        <v>98300000</v>
      </c>
      <c r="B240" s="283">
        <v>7520</v>
      </c>
      <c r="C240" s="286" t="s">
        <v>160</v>
      </c>
      <c r="D240" s="283" t="s">
        <v>431</v>
      </c>
      <c r="E240" s="283">
        <v>1</v>
      </c>
      <c r="F240" s="290" t="s">
        <v>159</v>
      </c>
      <c r="G240" s="289" t="s">
        <v>169</v>
      </c>
      <c r="H240" s="183"/>
      <c r="I240" s="183"/>
      <c r="J240" s="183"/>
      <c r="K240" s="183"/>
      <c r="L240" s="282"/>
    </row>
    <row r="241" spans="1:12" s="187" customFormat="1" ht="26.25" customHeight="1">
      <c r="A241" s="284" t="s">
        <v>170</v>
      </c>
      <c r="B241" s="284">
        <f>SUM(B119:B240)</f>
        <v>972191.37</v>
      </c>
      <c r="C241" s="188"/>
      <c r="D241" s="188"/>
      <c r="E241" s="188"/>
      <c r="F241" s="188"/>
      <c r="G241" s="188"/>
      <c r="H241" s="188"/>
      <c r="I241" s="188"/>
      <c r="J241" s="188"/>
      <c r="K241" s="188"/>
      <c r="L241" s="188"/>
    </row>
    <row r="242" spans="1:12" s="187" customFormat="1" ht="26.25" customHeight="1">
      <c r="A242" s="284" t="s">
        <v>171</v>
      </c>
      <c r="B242" s="284">
        <f>B118+B241</f>
        <v>1845741.13</v>
      </c>
      <c r="C242" s="188"/>
      <c r="D242" s="188"/>
      <c r="E242" s="188"/>
      <c r="F242" s="188"/>
      <c r="G242" s="188"/>
      <c r="H242" s="188"/>
      <c r="I242" s="188"/>
      <c r="J242" s="188"/>
      <c r="K242" s="188"/>
      <c r="L242" s="188"/>
    </row>
    <row r="243" spans="1:12" ht="26.25" customHeight="1">
      <c r="A243" s="189" t="s">
        <v>172</v>
      </c>
      <c r="B243" s="189"/>
      <c r="C243" s="189"/>
      <c r="D243" s="189"/>
      <c r="E243" s="189"/>
      <c r="F243" s="189"/>
      <c r="G243" s="189"/>
      <c r="H243" s="189"/>
      <c r="I243" s="189"/>
      <c r="J243" s="189"/>
      <c r="K243" s="189"/>
      <c r="L243" s="189"/>
    </row>
  </sheetData>
  <sheetProtection/>
  <autoFilter ref="A4:M243"/>
  <mergeCells count="6">
    <mergeCell ref="C241:L241"/>
    <mergeCell ref="C242:L242"/>
    <mergeCell ref="A243:L243"/>
    <mergeCell ref="A2:L2"/>
    <mergeCell ref="A3:L3"/>
    <mergeCell ref="A1:L1"/>
  </mergeCells>
  <printOptions gridLines="1" headings="1" horizontalCentered="1"/>
  <pageMargins left="0.17" right="0.17" top="0.75" bottom="0.75" header="0.3" footer="0.3"/>
  <pageSetup horizontalDpi="600" verticalDpi="600" orientation="landscape" scale="60" r:id="rId1"/>
</worksheet>
</file>

<file path=xl/worksheets/sheet10.xml><?xml version="1.0" encoding="utf-8"?>
<worksheet xmlns="http://schemas.openxmlformats.org/spreadsheetml/2006/main" xmlns:r="http://schemas.openxmlformats.org/officeDocument/2006/relationships">
  <sheetPr>
    <tabColor rgb="FF00B050"/>
  </sheetPr>
  <dimension ref="A1:C544"/>
  <sheetViews>
    <sheetView view="pageBreakPreview" zoomScale="110" zoomScaleSheetLayoutView="110" zoomScalePageLayoutView="0" workbookViewId="0" topLeftCell="A1">
      <selection activeCell="A3" sqref="A3:B3"/>
    </sheetView>
  </sheetViews>
  <sheetFormatPr defaultColWidth="9.140625" defaultRowHeight="15"/>
  <cols>
    <col min="1" max="1" width="85.28125" style="61" customWidth="1"/>
    <col min="2" max="2" width="27.57421875" style="63" customWidth="1"/>
    <col min="3" max="16384" width="9.140625" style="61" customWidth="1"/>
  </cols>
  <sheetData>
    <row r="1" spans="1:3" ht="42" customHeight="1">
      <c r="A1" s="252" t="s">
        <v>125</v>
      </c>
      <c r="B1" s="252"/>
      <c r="C1" s="87"/>
    </row>
    <row r="2" spans="1:2" s="30" customFormat="1" ht="78.75" customHeight="1">
      <c r="A2" s="247" t="s">
        <v>68</v>
      </c>
      <c r="B2" s="247"/>
    </row>
    <row r="3" spans="1:2" ht="24.75" customHeight="1">
      <c r="A3" s="248" t="s">
        <v>66</v>
      </c>
      <c r="B3" s="248"/>
    </row>
    <row r="4" spans="1:2" s="68" customFormat="1" ht="66.75" customHeight="1">
      <c r="A4" s="66" t="s">
        <v>67</v>
      </c>
      <c r="B4" s="67"/>
    </row>
    <row r="5" spans="1:2" ht="48" customHeight="1">
      <c r="A5" s="249" t="s">
        <v>133</v>
      </c>
      <c r="B5" s="249"/>
    </row>
    <row r="6" ht="26.25" customHeight="1">
      <c r="B6" s="61"/>
    </row>
    <row r="7" ht="12.75">
      <c r="B7" s="61"/>
    </row>
    <row r="8" ht="12.75">
      <c r="B8" s="61"/>
    </row>
    <row r="9" ht="12.75">
      <c r="B9" s="61"/>
    </row>
    <row r="10" ht="12.75">
      <c r="B10" s="61"/>
    </row>
    <row r="11" ht="12.75">
      <c r="B11" s="61"/>
    </row>
    <row r="12" ht="12.75">
      <c r="B12" s="61"/>
    </row>
    <row r="13" ht="12.75">
      <c r="B13" s="61"/>
    </row>
    <row r="14" ht="12.75">
      <c r="B14" s="61"/>
    </row>
    <row r="15" ht="12.75">
      <c r="B15" s="61"/>
    </row>
    <row r="16" ht="12.75">
      <c r="B16" s="61"/>
    </row>
    <row r="17" ht="12.75">
      <c r="B17" s="61"/>
    </row>
    <row r="18" ht="12.75">
      <c r="B18" s="61"/>
    </row>
    <row r="19" ht="12.75">
      <c r="B19" s="61"/>
    </row>
    <row r="20" ht="12.75">
      <c r="B20" s="61"/>
    </row>
    <row r="21" ht="12.75">
      <c r="B21" s="61"/>
    </row>
    <row r="22" ht="12.75">
      <c r="B22" s="61"/>
    </row>
    <row r="23" ht="12.75">
      <c r="B23" s="61"/>
    </row>
    <row r="24" ht="12.75">
      <c r="B24" s="61"/>
    </row>
    <row r="25" ht="12.75">
      <c r="B25" s="61"/>
    </row>
    <row r="26" ht="12.75">
      <c r="B26" s="61"/>
    </row>
    <row r="27" ht="12.75">
      <c r="B27" s="61"/>
    </row>
    <row r="28" ht="12.75">
      <c r="B28" s="61"/>
    </row>
    <row r="29" ht="12.75">
      <c r="B29" s="61"/>
    </row>
    <row r="30" ht="12.75">
      <c r="B30" s="61"/>
    </row>
    <row r="31" ht="12.75">
      <c r="B31" s="61"/>
    </row>
    <row r="32" ht="12.75">
      <c r="B32" s="61"/>
    </row>
    <row r="33" ht="12.75">
      <c r="B33" s="61"/>
    </row>
    <row r="34" ht="12.75">
      <c r="B34" s="61"/>
    </row>
    <row r="35" ht="12.75">
      <c r="B35" s="61"/>
    </row>
    <row r="36" ht="12.75">
      <c r="B36" s="61"/>
    </row>
    <row r="37" ht="12.75">
      <c r="B37" s="61"/>
    </row>
    <row r="38" ht="12.75">
      <c r="B38" s="61"/>
    </row>
    <row r="39" ht="12.75">
      <c r="B39" s="61"/>
    </row>
    <row r="40" ht="12.75">
      <c r="B40" s="61"/>
    </row>
    <row r="41" ht="12.75">
      <c r="B41" s="61"/>
    </row>
    <row r="42" ht="12.75">
      <c r="B42" s="61"/>
    </row>
    <row r="43" ht="12.75">
      <c r="B43" s="61"/>
    </row>
    <row r="44" ht="12.75">
      <c r="B44" s="61"/>
    </row>
    <row r="45" ht="12.75">
      <c r="B45" s="61"/>
    </row>
    <row r="46" ht="12.75">
      <c r="B46" s="61"/>
    </row>
    <row r="47" ht="12.75">
      <c r="B47" s="61"/>
    </row>
    <row r="48" ht="12.75">
      <c r="B48" s="61"/>
    </row>
    <row r="49" ht="12.75">
      <c r="B49" s="61"/>
    </row>
    <row r="50" ht="12.75">
      <c r="B50" s="61"/>
    </row>
    <row r="51" ht="12.75">
      <c r="B51" s="61"/>
    </row>
    <row r="52" ht="12.75">
      <c r="B52" s="61"/>
    </row>
    <row r="53" ht="12.75">
      <c r="B53" s="61"/>
    </row>
    <row r="54" ht="12.75">
      <c r="B54" s="61"/>
    </row>
    <row r="55" ht="12.75">
      <c r="B55" s="61"/>
    </row>
    <row r="56" ht="12.75">
      <c r="B56" s="61"/>
    </row>
    <row r="57" ht="12.75">
      <c r="B57" s="61"/>
    </row>
    <row r="58" ht="12.75">
      <c r="B58" s="61"/>
    </row>
    <row r="59" ht="12.75">
      <c r="B59" s="61"/>
    </row>
    <row r="60" ht="12.75">
      <c r="B60" s="61"/>
    </row>
    <row r="61" ht="12.75">
      <c r="B61" s="61"/>
    </row>
    <row r="62" ht="12.75">
      <c r="B62" s="61"/>
    </row>
    <row r="63" ht="12.75">
      <c r="B63" s="61"/>
    </row>
    <row r="64" ht="12.75">
      <c r="B64" s="61"/>
    </row>
    <row r="65" ht="12.75">
      <c r="B65" s="61"/>
    </row>
    <row r="66" ht="12.75">
      <c r="B66" s="61"/>
    </row>
    <row r="67" ht="12.75">
      <c r="B67" s="61"/>
    </row>
    <row r="68" ht="12.75">
      <c r="B68" s="61"/>
    </row>
    <row r="69" ht="12.75">
      <c r="B69" s="61"/>
    </row>
    <row r="70" ht="12.75">
      <c r="B70" s="61"/>
    </row>
    <row r="71" ht="12.75">
      <c r="B71" s="61"/>
    </row>
    <row r="72" ht="12.75">
      <c r="B72" s="61"/>
    </row>
    <row r="73" ht="12.75">
      <c r="B73" s="61"/>
    </row>
    <row r="74" ht="12.75">
      <c r="B74" s="61"/>
    </row>
    <row r="75" ht="12.75">
      <c r="B75" s="61"/>
    </row>
    <row r="76" ht="12.75">
      <c r="B76" s="61"/>
    </row>
    <row r="77" ht="12.75">
      <c r="B77" s="61"/>
    </row>
    <row r="78" ht="12.75">
      <c r="B78" s="61"/>
    </row>
    <row r="79" ht="12.75">
      <c r="B79" s="61"/>
    </row>
    <row r="80" ht="12.75">
      <c r="B80" s="61"/>
    </row>
    <row r="81" ht="12.75">
      <c r="B81" s="61"/>
    </row>
    <row r="82" ht="12.75">
      <c r="B82" s="61"/>
    </row>
    <row r="83" ht="12.75">
      <c r="B83" s="61"/>
    </row>
    <row r="84" ht="12.75">
      <c r="B84" s="61"/>
    </row>
    <row r="85" ht="12.75">
      <c r="B85" s="61"/>
    </row>
    <row r="86" ht="12.75">
      <c r="B86" s="61"/>
    </row>
    <row r="87" ht="12.75">
      <c r="B87" s="61"/>
    </row>
    <row r="88" ht="12.75">
      <c r="B88" s="61"/>
    </row>
    <row r="89" ht="12.75">
      <c r="B89" s="61"/>
    </row>
    <row r="90" ht="12.75">
      <c r="B90" s="61"/>
    </row>
    <row r="91" ht="12.75">
      <c r="B91" s="61"/>
    </row>
    <row r="92" ht="12.75">
      <c r="B92" s="61"/>
    </row>
    <row r="93" ht="12.75">
      <c r="B93" s="61"/>
    </row>
    <row r="94" ht="12.75">
      <c r="B94" s="61"/>
    </row>
    <row r="95" ht="12.75">
      <c r="B95" s="61"/>
    </row>
    <row r="96" ht="12.75">
      <c r="B96" s="61"/>
    </row>
    <row r="97" ht="12.75">
      <c r="B97" s="61"/>
    </row>
    <row r="98" ht="12.75">
      <c r="B98" s="61"/>
    </row>
    <row r="99" ht="12.75">
      <c r="B99" s="61"/>
    </row>
    <row r="100" ht="12.75">
      <c r="B100" s="61"/>
    </row>
    <row r="101" ht="12.75">
      <c r="B101" s="61"/>
    </row>
    <row r="102" ht="12.75">
      <c r="B102" s="61"/>
    </row>
    <row r="103" ht="12.75">
      <c r="B103" s="61"/>
    </row>
    <row r="104" ht="12.75">
      <c r="B104" s="61"/>
    </row>
    <row r="105" ht="12.75">
      <c r="B105" s="61"/>
    </row>
    <row r="106" ht="12.75">
      <c r="B106" s="61"/>
    </row>
    <row r="107" ht="12.75">
      <c r="B107" s="61"/>
    </row>
    <row r="108" ht="12.75">
      <c r="B108" s="61"/>
    </row>
    <row r="109" ht="12.75">
      <c r="B109" s="61"/>
    </row>
    <row r="110" ht="12.75">
      <c r="B110" s="61"/>
    </row>
    <row r="111" ht="12.75">
      <c r="B111" s="61"/>
    </row>
    <row r="112" ht="12.75">
      <c r="B112" s="61"/>
    </row>
    <row r="113" ht="12.75">
      <c r="B113" s="61"/>
    </row>
    <row r="114" ht="12.75">
      <c r="B114" s="61"/>
    </row>
    <row r="115" ht="12.75">
      <c r="B115" s="61"/>
    </row>
    <row r="116" ht="12.75">
      <c r="B116" s="61"/>
    </row>
    <row r="117" ht="12.75">
      <c r="B117" s="61"/>
    </row>
    <row r="118" ht="12.75">
      <c r="B118" s="61"/>
    </row>
    <row r="119" ht="12.75">
      <c r="B119" s="61"/>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row r="291" ht="12.75">
      <c r="B291" s="61"/>
    </row>
    <row r="292" ht="12.75">
      <c r="B292" s="61"/>
    </row>
    <row r="293" ht="12.75">
      <c r="B293" s="61"/>
    </row>
    <row r="294" ht="12.75">
      <c r="B294" s="61"/>
    </row>
    <row r="295" ht="12.75">
      <c r="B295" s="61"/>
    </row>
    <row r="296" ht="12.75">
      <c r="B296" s="61"/>
    </row>
    <row r="297" ht="12.75">
      <c r="B297" s="61"/>
    </row>
    <row r="298" ht="12.75">
      <c r="B298" s="61"/>
    </row>
    <row r="299" ht="12.75">
      <c r="B299" s="61"/>
    </row>
    <row r="300" ht="12.75">
      <c r="B300" s="61"/>
    </row>
    <row r="301" ht="12.75">
      <c r="B301" s="61"/>
    </row>
    <row r="302" ht="12.75">
      <c r="B302" s="61"/>
    </row>
    <row r="303" ht="12.75">
      <c r="B303" s="61"/>
    </row>
    <row r="304" ht="12.75">
      <c r="B304" s="61"/>
    </row>
    <row r="305" ht="12.75">
      <c r="B305" s="61"/>
    </row>
    <row r="306" ht="12.75">
      <c r="B306" s="61"/>
    </row>
    <row r="307" ht="12.75">
      <c r="B307" s="61"/>
    </row>
    <row r="308" ht="12.75">
      <c r="B308" s="61"/>
    </row>
    <row r="309" ht="12.75">
      <c r="B309" s="61"/>
    </row>
    <row r="310" ht="12.75">
      <c r="B310" s="61"/>
    </row>
    <row r="311" ht="12.75">
      <c r="B311" s="61"/>
    </row>
    <row r="312" ht="12.75">
      <c r="B312" s="61"/>
    </row>
    <row r="313" ht="12.75">
      <c r="B313" s="61"/>
    </row>
    <row r="314" ht="12.75">
      <c r="B314" s="61"/>
    </row>
    <row r="315" ht="12.75">
      <c r="B315" s="61"/>
    </row>
    <row r="316" ht="12.75">
      <c r="B316" s="61"/>
    </row>
    <row r="317" ht="12.75">
      <c r="B317" s="61"/>
    </row>
    <row r="318" ht="12.75">
      <c r="B318" s="61"/>
    </row>
    <row r="319" ht="12.75">
      <c r="B319" s="61"/>
    </row>
    <row r="320" ht="12.75">
      <c r="B320" s="61"/>
    </row>
    <row r="321" ht="12.75">
      <c r="B321" s="61"/>
    </row>
    <row r="322" ht="12.75">
      <c r="B322" s="61"/>
    </row>
    <row r="323" ht="12.75">
      <c r="B323" s="61"/>
    </row>
    <row r="324" ht="12.75">
      <c r="B324" s="61"/>
    </row>
    <row r="325" ht="12.75">
      <c r="B325" s="61"/>
    </row>
    <row r="326" ht="12.75">
      <c r="B326" s="61"/>
    </row>
    <row r="327" ht="12.75">
      <c r="B327" s="61"/>
    </row>
    <row r="328" ht="12.75">
      <c r="B328" s="61"/>
    </row>
    <row r="329" ht="12.75">
      <c r="B329" s="61"/>
    </row>
    <row r="330" ht="12.75">
      <c r="B330" s="61"/>
    </row>
    <row r="331" ht="12.75">
      <c r="B331" s="61"/>
    </row>
    <row r="332" ht="12.75">
      <c r="B332" s="61"/>
    </row>
    <row r="333" ht="12.75">
      <c r="B333" s="61"/>
    </row>
    <row r="334" ht="12.75">
      <c r="B334" s="61"/>
    </row>
    <row r="335" ht="12.75">
      <c r="B335" s="61"/>
    </row>
    <row r="336" ht="12.75">
      <c r="B336" s="61"/>
    </row>
    <row r="337" ht="12.75">
      <c r="B337" s="61"/>
    </row>
    <row r="338" ht="12.75">
      <c r="B338" s="61"/>
    </row>
    <row r="339" ht="12.75">
      <c r="B339" s="61"/>
    </row>
    <row r="340" ht="12.75">
      <c r="B340" s="61"/>
    </row>
    <row r="341" ht="12.75">
      <c r="B341" s="61"/>
    </row>
    <row r="342" ht="12.75">
      <c r="B342" s="61"/>
    </row>
    <row r="343" ht="12.75">
      <c r="B343" s="61"/>
    </row>
    <row r="344" ht="12.75">
      <c r="B344" s="61"/>
    </row>
    <row r="345" ht="12.75">
      <c r="B345" s="61"/>
    </row>
    <row r="346" ht="12.75">
      <c r="B346" s="61"/>
    </row>
    <row r="347" ht="12.75">
      <c r="B347" s="61"/>
    </row>
    <row r="348" ht="12.75">
      <c r="B348" s="61"/>
    </row>
    <row r="349" ht="12.75">
      <c r="B349" s="61"/>
    </row>
    <row r="350" ht="12.75">
      <c r="B350" s="61"/>
    </row>
    <row r="351" ht="12.75">
      <c r="B351" s="61"/>
    </row>
    <row r="352" ht="12.75">
      <c r="B352" s="61"/>
    </row>
    <row r="353" ht="12.75">
      <c r="B353" s="61"/>
    </row>
    <row r="354" ht="12.75">
      <c r="B354" s="61"/>
    </row>
    <row r="355" ht="12.75">
      <c r="B355" s="61"/>
    </row>
    <row r="356" ht="12.75">
      <c r="B356" s="61"/>
    </row>
    <row r="357" ht="12.75">
      <c r="B357" s="61"/>
    </row>
    <row r="358" ht="12.75">
      <c r="B358" s="61"/>
    </row>
    <row r="359" ht="12.75">
      <c r="B359" s="61"/>
    </row>
    <row r="360" ht="12.75">
      <c r="B360" s="61"/>
    </row>
    <row r="361" ht="12.75">
      <c r="B361" s="61"/>
    </row>
    <row r="362" ht="12.75">
      <c r="B362" s="61"/>
    </row>
    <row r="363" ht="12.75">
      <c r="B363" s="61"/>
    </row>
    <row r="364" ht="12.75">
      <c r="B364" s="61"/>
    </row>
    <row r="365" ht="12.75">
      <c r="B365" s="61"/>
    </row>
    <row r="366" ht="12.75">
      <c r="B366" s="61"/>
    </row>
    <row r="367" ht="12.75">
      <c r="B367" s="61"/>
    </row>
    <row r="368" ht="12.75">
      <c r="B368" s="61"/>
    </row>
    <row r="369" ht="12.75">
      <c r="B369" s="61"/>
    </row>
    <row r="370" ht="12.75">
      <c r="B370" s="61"/>
    </row>
    <row r="371" ht="12.75">
      <c r="B371" s="61"/>
    </row>
    <row r="372" ht="12.75">
      <c r="B372" s="61"/>
    </row>
    <row r="373" ht="12.75">
      <c r="B373" s="61"/>
    </row>
    <row r="374" ht="12.75">
      <c r="B374" s="61"/>
    </row>
    <row r="375" ht="12.75">
      <c r="B375" s="61"/>
    </row>
    <row r="376" ht="12.75">
      <c r="B376" s="61"/>
    </row>
    <row r="377" ht="12.75">
      <c r="B377" s="61"/>
    </row>
    <row r="378" ht="12.75">
      <c r="B378" s="61"/>
    </row>
    <row r="379" ht="12.75">
      <c r="B379" s="61"/>
    </row>
    <row r="380" ht="12.75">
      <c r="B380" s="61"/>
    </row>
    <row r="381" ht="12.75">
      <c r="B381" s="61"/>
    </row>
    <row r="382" ht="12.75">
      <c r="B382" s="61"/>
    </row>
    <row r="383" ht="12.75">
      <c r="B383" s="61"/>
    </row>
    <row r="384" ht="12.75">
      <c r="B384" s="61"/>
    </row>
    <row r="385" ht="12.75">
      <c r="B385" s="61"/>
    </row>
    <row r="386" ht="12.75">
      <c r="B386" s="61"/>
    </row>
    <row r="387" ht="12.75">
      <c r="B387" s="61"/>
    </row>
    <row r="388" ht="12.75">
      <c r="B388" s="61"/>
    </row>
    <row r="389" ht="12.75">
      <c r="B389" s="61"/>
    </row>
    <row r="390" ht="12.75">
      <c r="B390" s="61"/>
    </row>
    <row r="391" ht="12.75">
      <c r="B391" s="61"/>
    </row>
    <row r="392" ht="12.75">
      <c r="B392" s="61"/>
    </row>
    <row r="393" ht="12.75">
      <c r="B393" s="61"/>
    </row>
    <row r="394" ht="12.75">
      <c r="B394" s="61"/>
    </row>
    <row r="395" ht="12.75">
      <c r="B395" s="61"/>
    </row>
    <row r="396" ht="12.75">
      <c r="B396" s="61"/>
    </row>
    <row r="397" ht="12.75">
      <c r="B397" s="61"/>
    </row>
    <row r="398" ht="12.75">
      <c r="B398" s="61"/>
    </row>
    <row r="399" ht="12.75">
      <c r="B399" s="61"/>
    </row>
    <row r="400" ht="12.75">
      <c r="B400" s="61"/>
    </row>
    <row r="401" ht="12.75">
      <c r="B401" s="61"/>
    </row>
    <row r="402" ht="12.75">
      <c r="B402" s="61"/>
    </row>
    <row r="403" ht="12.75">
      <c r="B403" s="61"/>
    </row>
    <row r="404" ht="12.75">
      <c r="B404" s="61"/>
    </row>
    <row r="405" ht="12.75">
      <c r="B405" s="61"/>
    </row>
    <row r="406" ht="12.75">
      <c r="B406" s="61"/>
    </row>
    <row r="407" ht="12.75">
      <c r="B407" s="61"/>
    </row>
    <row r="408" ht="12.75">
      <c r="B408" s="61"/>
    </row>
    <row r="409" ht="12.75">
      <c r="B409" s="61"/>
    </row>
    <row r="410" ht="12.75">
      <c r="B410" s="61"/>
    </row>
    <row r="411" ht="12.75">
      <c r="B411" s="61"/>
    </row>
    <row r="412" ht="12.75">
      <c r="B412" s="61"/>
    </row>
    <row r="413" ht="12.75">
      <c r="B413" s="61"/>
    </row>
    <row r="414" ht="12.75">
      <c r="B414" s="61"/>
    </row>
    <row r="415" ht="12.75">
      <c r="B415" s="61"/>
    </row>
    <row r="416" ht="12.75">
      <c r="B416" s="61"/>
    </row>
    <row r="417" ht="12.75">
      <c r="B417" s="61"/>
    </row>
    <row r="418" ht="12.75">
      <c r="B418" s="61"/>
    </row>
    <row r="419" ht="12.75">
      <c r="B419" s="61"/>
    </row>
    <row r="420" ht="12.75">
      <c r="B420" s="61"/>
    </row>
    <row r="421" ht="12.75">
      <c r="B421" s="61"/>
    </row>
    <row r="422" ht="12.75">
      <c r="B422" s="61"/>
    </row>
    <row r="423" ht="12.75">
      <c r="B423" s="61"/>
    </row>
    <row r="424" ht="12.75">
      <c r="B424" s="61"/>
    </row>
    <row r="425" ht="12.75">
      <c r="B425" s="61"/>
    </row>
    <row r="426" ht="12.75">
      <c r="B426" s="61"/>
    </row>
    <row r="427" ht="12.75">
      <c r="B427" s="61"/>
    </row>
    <row r="428" ht="12.75">
      <c r="B428" s="61"/>
    </row>
    <row r="429" ht="12.75">
      <c r="B429" s="61"/>
    </row>
    <row r="430" ht="12.75">
      <c r="B430" s="61"/>
    </row>
    <row r="431" ht="12.75">
      <c r="B431" s="61"/>
    </row>
    <row r="432" ht="12.75">
      <c r="B432" s="61"/>
    </row>
    <row r="433" ht="12.75">
      <c r="B433" s="61"/>
    </row>
    <row r="434" ht="12.75">
      <c r="B434" s="61"/>
    </row>
    <row r="435" ht="12.75">
      <c r="B435" s="61"/>
    </row>
    <row r="436" ht="12.75">
      <c r="B436" s="61"/>
    </row>
    <row r="437" ht="12.75">
      <c r="B437" s="61"/>
    </row>
    <row r="438" ht="12.75">
      <c r="B438" s="61"/>
    </row>
    <row r="439" ht="12.75">
      <c r="B439" s="61"/>
    </row>
    <row r="440" ht="12.75">
      <c r="B440" s="61"/>
    </row>
    <row r="441" ht="12.75">
      <c r="B441" s="61"/>
    </row>
    <row r="442" ht="12.75">
      <c r="B442" s="61"/>
    </row>
    <row r="443" ht="12.75">
      <c r="B443" s="61"/>
    </row>
    <row r="444" ht="12.75">
      <c r="B444" s="61"/>
    </row>
    <row r="445" ht="12.75">
      <c r="B445" s="61"/>
    </row>
    <row r="446" ht="12.75">
      <c r="B446" s="61"/>
    </row>
    <row r="447" ht="12.75">
      <c r="B447" s="61"/>
    </row>
    <row r="448" ht="12.75">
      <c r="B448" s="61"/>
    </row>
    <row r="449" ht="12.75">
      <c r="B449" s="61"/>
    </row>
    <row r="450" ht="12.75">
      <c r="B450" s="61"/>
    </row>
    <row r="451" ht="12.75">
      <c r="B451" s="61"/>
    </row>
    <row r="452" ht="12.75">
      <c r="B452" s="61"/>
    </row>
    <row r="453" ht="12.75">
      <c r="B453" s="61"/>
    </row>
    <row r="454" ht="12.75">
      <c r="B454" s="61"/>
    </row>
    <row r="455" ht="12.75">
      <c r="B455" s="61"/>
    </row>
    <row r="456" ht="12.75">
      <c r="B456" s="61"/>
    </row>
    <row r="457" ht="12.75">
      <c r="B457" s="61"/>
    </row>
    <row r="458" ht="12.75">
      <c r="B458" s="61"/>
    </row>
    <row r="459" ht="12.75">
      <c r="B459" s="61"/>
    </row>
    <row r="460" ht="12.75">
      <c r="B460" s="61"/>
    </row>
    <row r="461" ht="12.75">
      <c r="B461" s="61"/>
    </row>
    <row r="462" ht="12.75">
      <c r="B462" s="61"/>
    </row>
    <row r="463" ht="12.75">
      <c r="B463" s="61"/>
    </row>
    <row r="464" ht="12.75">
      <c r="B464" s="61"/>
    </row>
    <row r="465" ht="12.75">
      <c r="B465" s="61"/>
    </row>
    <row r="466" ht="12.75">
      <c r="B466" s="61"/>
    </row>
    <row r="467" ht="12.75">
      <c r="B467" s="61"/>
    </row>
    <row r="468" ht="12.75">
      <c r="B468" s="61"/>
    </row>
    <row r="469" ht="12.75">
      <c r="B469" s="61"/>
    </row>
    <row r="470" ht="12.75">
      <c r="B470" s="61"/>
    </row>
    <row r="471" ht="12.75">
      <c r="B471" s="61"/>
    </row>
    <row r="472" ht="12.75">
      <c r="B472" s="61"/>
    </row>
    <row r="473" ht="12.75">
      <c r="B473" s="61"/>
    </row>
    <row r="474" ht="12.75">
      <c r="B474" s="61"/>
    </row>
    <row r="475" ht="12.75">
      <c r="B475" s="61"/>
    </row>
    <row r="476" ht="12.75">
      <c r="B476" s="61"/>
    </row>
    <row r="477" ht="12.75">
      <c r="B477" s="61"/>
    </row>
    <row r="478" ht="12.75">
      <c r="B478" s="61"/>
    </row>
    <row r="479" ht="12.75">
      <c r="B479" s="61"/>
    </row>
    <row r="480" ht="12.75">
      <c r="B480" s="61"/>
    </row>
    <row r="481" ht="12.75">
      <c r="B481" s="61"/>
    </row>
    <row r="482" ht="12.75">
      <c r="B482" s="61"/>
    </row>
    <row r="483" ht="12.75">
      <c r="B483" s="61"/>
    </row>
    <row r="484" ht="12.75">
      <c r="B484" s="61"/>
    </row>
    <row r="485" ht="12.75">
      <c r="B485" s="61"/>
    </row>
    <row r="486" ht="12.75">
      <c r="B486" s="61"/>
    </row>
    <row r="487" ht="12.75">
      <c r="B487" s="61"/>
    </row>
    <row r="488" ht="12.75">
      <c r="B488" s="61"/>
    </row>
    <row r="489" ht="12.75">
      <c r="B489" s="61"/>
    </row>
    <row r="490" ht="12.75">
      <c r="B490" s="61"/>
    </row>
    <row r="491" ht="12.75">
      <c r="B491" s="61"/>
    </row>
    <row r="492" ht="12.75">
      <c r="B492" s="61"/>
    </row>
    <row r="493" ht="12.75">
      <c r="B493" s="61"/>
    </row>
    <row r="494" ht="12.75">
      <c r="B494" s="61"/>
    </row>
    <row r="495" ht="12.75">
      <c r="B495" s="61"/>
    </row>
    <row r="496" ht="12.75">
      <c r="B496" s="61"/>
    </row>
    <row r="497" ht="12.75">
      <c r="B497" s="61"/>
    </row>
    <row r="498" ht="12.75">
      <c r="B498" s="61"/>
    </row>
    <row r="499" ht="12.75">
      <c r="B499" s="61"/>
    </row>
    <row r="500" ht="12.75">
      <c r="B500" s="61"/>
    </row>
    <row r="501" ht="12.75">
      <c r="B501" s="61"/>
    </row>
    <row r="502" ht="12.75">
      <c r="B502" s="61"/>
    </row>
    <row r="503" ht="12.75">
      <c r="B503" s="61"/>
    </row>
    <row r="504" ht="12.75">
      <c r="B504" s="61"/>
    </row>
    <row r="505" ht="12.75">
      <c r="B505" s="61"/>
    </row>
    <row r="506" ht="12.75">
      <c r="B506" s="61"/>
    </row>
    <row r="507" ht="12.75">
      <c r="B507" s="61"/>
    </row>
    <row r="508" ht="12.75">
      <c r="B508" s="61"/>
    </row>
    <row r="509" ht="12.75">
      <c r="B509" s="61"/>
    </row>
    <row r="510" ht="12.75">
      <c r="B510" s="61"/>
    </row>
    <row r="511" ht="12.75">
      <c r="B511" s="61"/>
    </row>
    <row r="512" ht="12.75">
      <c r="B512" s="61"/>
    </row>
    <row r="513" ht="12.75">
      <c r="B513" s="61"/>
    </row>
    <row r="514" ht="12.75">
      <c r="B514" s="61"/>
    </row>
    <row r="515" ht="12.75">
      <c r="B515" s="61"/>
    </row>
    <row r="516" ht="12.75">
      <c r="B516" s="61"/>
    </row>
    <row r="517" ht="12.75">
      <c r="B517" s="61"/>
    </row>
    <row r="518" ht="12.75">
      <c r="B518" s="61"/>
    </row>
    <row r="519" ht="12.75">
      <c r="B519" s="61"/>
    </row>
    <row r="520" ht="12.75">
      <c r="B520" s="61"/>
    </row>
    <row r="521" ht="12.75">
      <c r="B521" s="61"/>
    </row>
    <row r="522" ht="12.75">
      <c r="B522" s="61"/>
    </row>
    <row r="523" ht="12.75">
      <c r="B523" s="61"/>
    </row>
    <row r="524" ht="12.75">
      <c r="B524" s="61"/>
    </row>
    <row r="525" ht="12.75">
      <c r="B525" s="61"/>
    </row>
    <row r="526" ht="12.75">
      <c r="B526" s="61"/>
    </row>
    <row r="527" ht="12.75">
      <c r="B527" s="61"/>
    </row>
    <row r="528" ht="12.75">
      <c r="B528" s="61"/>
    </row>
    <row r="529" ht="12.75">
      <c r="B529" s="61"/>
    </row>
    <row r="530" ht="12.75">
      <c r="B530" s="61"/>
    </row>
    <row r="531" ht="12.75">
      <c r="B531" s="61"/>
    </row>
    <row r="532" ht="12.75">
      <c r="B532" s="61"/>
    </row>
    <row r="533" ht="12.75">
      <c r="B533" s="61"/>
    </row>
    <row r="534" ht="12.75">
      <c r="B534" s="61"/>
    </row>
    <row r="535" ht="12.75">
      <c r="B535" s="61"/>
    </row>
    <row r="536" ht="12.75">
      <c r="B536" s="61"/>
    </row>
    <row r="537" ht="12.75">
      <c r="B537" s="61"/>
    </row>
    <row r="538" ht="12.75">
      <c r="B538" s="61"/>
    </row>
    <row r="539" ht="12.75">
      <c r="B539" s="61"/>
    </row>
    <row r="540" ht="12.75">
      <c r="B540" s="61"/>
    </row>
    <row r="541" ht="12.75">
      <c r="B541" s="61"/>
    </row>
    <row r="542" ht="12.75">
      <c r="B542" s="61"/>
    </row>
    <row r="543" ht="12.75">
      <c r="B543" s="61"/>
    </row>
    <row r="544" ht="12.75">
      <c r="B544" s="61"/>
    </row>
  </sheetData>
  <sheetProtection/>
  <mergeCells count="4">
    <mergeCell ref="A2:B2"/>
    <mergeCell ref="A3:B3"/>
    <mergeCell ref="A1:B1"/>
    <mergeCell ref="A5:B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B544"/>
  <sheetViews>
    <sheetView view="pageBreakPreview" zoomScale="110" zoomScaleSheetLayoutView="110" zoomScalePageLayoutView="0" workbookViewId="0" topLeftCell="A1">
      <selection activeCell="A3" sqref="A3:B3"/>
    </sheetView>
  </sheetViews>
  <sheetFormatPr defaultColWidth="9.140625" defaultRowHeight="15"/>
  <cols>
    <col min="1" max="1" width="85.28125" style="61" customWidth="1"/>
    <col min="2" max="2" width="37.28125" style="63" customWidth="1"/>
    <col min="3" max="16384" width="9.140625" style="61" customWidth="1"/>
  </cols>
  <sheetData>
    <row r="1" spans="1:2" ht="35.25" customHeight="1">
      <c r="A1" s="252" t="s">
        <v>126</v>
      </c>
      <c r="B1" s="252"/>
    </row>
    <row r="2" spans="1:2" s="30" customFormat="1" ht="78.75" customHeight="1">
      <c r="A2" s="247" t="s">
        <v>140</v>
      </c>
      <c r="B2" s="247"/>
    </row>
    <row r="3" spans="1:2" ht="24.75" customHeight="1">
      <c r="A3" s="248" t="s">
        <v>28</v>
      </c>
      <c r="B3" s="248"/>
    </row>
    <row r="4" spans="1:2" s="68" customFormat="1" ht="66.75" customHeight="1">
      <c r="A4" s="66" t="s">
        <v>69</v>
      </c>
      <c r="B4" s="67"/>
    </row>
    <row r="5" spans="1:2" ht="54.75" customHeight="1">
      <c r="A5" s="250" t="s">
        <v>133</v>
      </c>
      <c r="B5" s="250"/>
    </row>
    <row r="6" ht="26.25" customHeight="1">
      <c r="B6" s="61"/>
    </row>
    <row r="7" ht="12.75">
      <c r="B7" s="61"/>
    </row>
    <row r="8" ht="12.75">
      <c r="B8" s="61"/>
    </row>
    <row r="9" ht="12.75">
      <c r="B9" s="61"/>
    </row>
    <row r="10" ht="12.75">
      <c r="B10" s="61"/>
    </row>
    <row r="11" ht="12.75">
      <c r="B11" s="61"/>
    </row>
    <row r="12" ht="12.75">
      <c r="B12" s="61"/>
    </row>
    <row r="13" ht="12.75">
      <c r="B13" s="61"/>
    </row>
    <row r="14" ht="12.75">
      <c r="B14" s="61"/>
    </row>
    <row r="15" ht="12.75">
      <c r="B15" s="61"/>
    </row>
    <row r="16" ht="12.75">
      <c r="B16" s="61"/>
    </row>
    <row r="17" ht="12.75">
      <c r="B17" s="61"/>
    </row>
    <row r="18" ht="12.75">
      <c r="B18" s="61"/>
    </row>
    <row r="19" ht="12.75">
      <c r="B19" s="61"/>
    </row>
    <row r="20" ht="12.75">
      <c r="B20" s="61"/>
    </row>
    <row r="21" ht="12.75">
      <c r="B21" s="61"/>
    </row>
    <row r="22" ht="12.75">
      <c r="B22" s="61"/>
    </row>
    <row r="23" ht="12.75">
      <c r="B23" s="61"/>
    </row>
    <row r="24" ht="12.75">
      <c r="B24" s="61"/>
    </row>
    <row r="25" ht="12.75">
      <c r="B25" s="61"/>
    </row>
    <row r="26" ht="12.75">
      <c r="B26" s="61"/>
    </row>
    <row r="27" ht="12.75">
      <c r="B27" s="61"/>
    </row>
    <row r="28" ht="12.75">
      <c r="B28" s="61"/>
    </row>
    <row r="29" ht="12.75">
      <c r="B29" s="61"/>
    </row>
    <row r="30" ht="12.75">
      <c r="B30" s="61"/>
    </row>
    <row r="31" ht="12.75">
      <c r="B31" s="61"/>
    </row>
    <row r="32" ht="12.75">
      <c r="B32" s="61"/>
    </row>
    <row r="33" ht="12.75">
      <c r="B33" s="61"/>
    </row>
    <row r="34" ht="12.75">
      <c r="B34" s="61"/>
    </row>
    <row r="35" ht="12.75">
      <c r="B35" s="61"/>
    </row>
    <row r="36" ht="12.75">
      <c r="B36" s="61"/>
    </row>
    <row r="37" ht="12.75">
      <c r="B37" s="61"/>
    </row>
    <row r="38" ht="12.75">
      <c r="B38" s="61"/>
    </row>
    <row r="39" ht="12.75">
      <c r="B39" s="61"/>
    </row>
    <row r="40" ht="12.75">
      <c r="B40" s="61"/>
    </row>
    <row r="41" ht="12.75">
      <c r="B41" s="61"/>
    </row>
    <row r="42" ht="12.75">
      <c r="B42" s="61"/>
    </row>
    <row r="43" ht="12.75">
      <c r="B43" s="61"/>
    </row>
    <row r="44" ht="12.75">
      <c r="B44" s="61"/>
    </row>
    <row r="45" ht="12.75">
      <c r="B45" s="61"/>
    </row>
    <row r="46" ht="12.75">
      <c r="B46" s="61"/>
    </row>
    <row r="47" ht="12.75">
      <c r="B47" s="61"/>
    </row>
    <row r="48" ht="12.75">
      <c r="B48" s="61"/>
    </row>
    <row r="49" ht="12.75">
      <c r="B49" s="61"/>
    </row>
    <row r="50" ht="12.75">
      <c r="B50" s="61"/>
    </row>
    <row r="51" ht="12.75">
      <c r="B51" s="61"/>
    </row>
    <row r="52" ht="12.75">
      <c r="B52" s="61"/>
    </row>
    <row r="53" ht="12.75">
      <c r="B53" s="61"/>
    </row>
    <row r="54" ht="12.75">
      <c r="B54" s="61"/>
    </row>
    <row r="55" ht="12.75">
      <c r="B55" s="61"/>
    </row>
    <row r="56" ht="12.75">
      <c r="B56" s="61"/>
    </row>
    <row r="57" ht="12.75">
      <c r="B57" s="61"/>
    </row>
    <row r="58" ht="12.75">
      <c r="B58" s="61"/>
    </row>
    <row r="59" ht="12.75">
      <c r="B59" s="61"/>
    </row>
    <row r="60" ht="12.75">
      <c r="B60" s="61"/>
    </row>
    <row r="61" ht="12.75">
      <c r="B61" s="61"/>
    </row>
    <row r="62" ht="12.75">
      <c r="B62" s="61"/>
    </row>
    <row r="63" ht="12.75">
      <c r="B63" s="61"/>
    </row>
    <row r="64" ht="12.75">
      <c r="B64" s="61"/>
    </row>
    <row r="65" ht="12.75">
      <c r="B65" s="61"/>
    </row>
    <row r="66" ht="12.75">
      <c r="B66" s="61"/>
    </row>
    <row r="67" ht="12.75">
      <c r="B67" s="61"/>
    </row>
    <row r="68" ht="12.75">
      <c r="B68" s="61"/>
    </row>
    <row r="69" ht="12.75">
      <c r="B69" s="61"/>
    </row>
    <row r="70" ht="12.75">
      <c r="B70" s="61"/>
    </row>
    <row r="71" ht="12.75">
      <c r="B71" s="61"/>
    </row>
    <row r="72" ht="12.75">
      <c r="B72" s="61"/>
    </row>
    <row r="73" ht="12.75">
      <c r="B73" s="61"/>
    </row>
    <row r="74" ht="12.75">
      <c r="B74" s="61"/>
    </row>
    <row r="75" ht="12.75">
      <c r="B75" s="61"/>
    </row>
    <row r="76" ht="12.75">
      <c r="B76" s="61"/>
    </row>
    <row r="77" ht="12.75">
      <c r="B77" s="61"/>
    </row>
    <row r="78" ht="12.75">
      <c r="B78" s="61"/>
    </row>
    <row r="79" ht="12.75">
      <c r="B79" s="61"/>
    </row>
    <row r="80" ht="12.75">
      <c r="B80" s="61"/>
    </row>
    <row r="81" ht="12.75">
      <c r="B81" s="61"/>
    </row>
    <row r="82" ht="12.75">
      <c r="B82" s="61"/>
    </row>
    <row r="83" ht="12.75">
      <c r="B83" s="61"/>
    </row>
    <row r="84" ht="12.75">
      <c r="B84" s="61"/>
    </row>
    <row r="85" ht="12.75">
      <c r="B85" s="61"/>
    </row>
    <row r="86" ht="12.75">
      <c r="B86" s="61"/>
    </row>
    <row r="87" ht="12.75">
      <c r="B87" s="61"/>
    </row>
    <row r="88" ht="12.75">
      <c r="B88" s="61"/>
    </row>
    <row r="89" ht="12.75">
      <c r="B89" s="61"/>
    </row>
    <row r="90" ht="12.75">
      <c r="B90" s="61"/>
    </row>
    <row r="91" ht="12.75">
      <c r="B91" s="61"/>
    </row>
    <row r="92" ht="12.75">
      <c r="B92" s="61"/>
    </row>
    <row r="93" ht="12.75">
      <c r="B93" s="61"/>
    </row>
    <row r="94" ht="12.75">
      <c r="B94" s="61"/>
    </row>
    <row r="95" ht="12.75">
      <c r="B95" s="61"/>
    </row>
    <row r="96" ht="12.75">
      <c r="B96" s="61"/>
    </row>
    <row r="97" ht="12.75">
      <c r="B97" s="61"/>
    </row>
    <row r="98" ht="12.75">
      <c r="B98" s="61"/>
    </row>
    <row r="99" ht="12.75">
      <c r="B99" s="61"/>
    </row>
    <row r="100" ht="12.75">
      <c r="B100" s="61"/>
    </row>
    <row r="101" ht="12.75">
      <c r="B101" s="61"/>
    </row>
    <row r="102" ht="12.75">
      <c r="B102" s="61"/>
    </row>
    <row r="103" ht="12.75">
      <c r="B103" s="61"/>
    </row>
    <row r="104" ht="12.75">
      <c r="B104" s="61"/>
    </row>
    <row r="105" ht="12.75">
      <c r="B105" s="61"/>
    </row>
    <row r="106" ht="12.75">
      <c r="B106" s="61"/>
    </row>
    <row r="107" ht="12.75">
      <c r="B107" s="61"/>
    </row>
    <row r="108" ht="12.75">
      <c r="B108" s="61"/>
    </row>
    <row r="109" ht="12.75">
      <c r="B109" s="61"/>
    </row>
    <row r="110" ht="12.75">
      <c r="B110" s="61"/>
    </row>
    <row r="111" ht="12.75">
      <c r="B111" s="61"/>
    </row>
    <row r="112" ht="12.75">
      <c r="B112" s="61"/>
    </row>
    <row r="113" ht="12.75">
      <c r="B113" s="61"/>
    </row>
    <row r="114" ht="12.75">
      <c r="B114" s="61"/>
    </row>
    <row r="115" ht="12.75">
      <c r="B115" s="61"/>
    </row>
    <row r="116" ht="12.75">
      <c r="B116" s="61"/>
    </row>
    <row r="117" ht="12.75">
      <c r="B117" s="61"/>
    </row>
    <row r="118" ht="12.75">
      <c r="B118" s="61"/>
    </row>
    <row r="119" ht="12.75">
      <c r="B119" s="61"/>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row r="291" ht="12.75">
      <c r="B291" s="61"/>
    </row>
    <row r="292" ht="12.75">
      <c r="B292" s="61"/>
    </row>
    <row r="293" ht="12.75">
      <c r="B293" s="61"/>
    </row>
    <row r="294" ht="12.75">
      <c r="B294" s="61"/>
    </row>
    <row r="295" ht="12.75">
      <c r="B295" s="61"/>
    </row>
    <row r="296" ht="12.75">
      <c r="B296" s="61"/>
    </row>
    <row r="297" ht="12.75">
      <c r="B297" s="61"/>
    </row>
    <row r="298" ht="12.75">
      <c r="B298" s="61"/>
    </row>
    <row r="299" ht="12.75">
      <c r="B299" s="61"/>
    </row>
    <row r="300" ht="12.75">
      <c r="B300" s="61"/>
    </row>
    <row r="301" ht="12.75">
      <c r="B301" s="61"/>
    </row>
    <row r="302" ht="12.75">
      <c r="B302" s="61"/>
    </row>
    <row r="303" ht="12.75">
      <c r="B303" s="61"/>
    </row>
    <row r="304" ht="12.75">
      <c r="B304" s="61"/>
    </row>
    <row r="305" ht="12.75">
      <c r="B305" s="61"/>
    </row>
    <row r="306" ht="12.75">
      <c r="B306" s="61"/>
    </row>
    <row r="307" ht="12.75">
      <c r="B307" s="61"/>
    </row>
    <row r="308" ht="12.75">
      <c r="B308" s="61"/>
    </row>
    <row r="309" ht="12.75">
      <c r="B309" s="61"/>
    </row>
    <row r="310" ht="12.75">
      <c r="B310" s="61"/>
    </row>
    <row r="311" ht="12.75">
      <c r="B311" s="61"/>
    </row>
    <row r="312" ht="12.75">
      <c r="B312" s="61"/>
    </row>
    <row r="313" ht="12.75">
      <c r="B313" s="61"/>
    </row>
    <row r="314" ht="12.75">
      <c r="B314" s="61"/>
    </row>
    <row r="315" ht="12.75">
      <c r="B315" s="61"/>
    </row>
    <row r="316" ht="12.75">
      <c r="B316" s="61"/>
    </row>
    <row r="317" ht="12.75">
      <c r="B317" s="61"/>
    </row>
    <row r="318" ht="12.75">
      <c r="B318" s="61"/>
    </row>
    <row r="319" ht="12.75">
      <c r="B319" s="61"/>
    </row>
    <row r="320" ht="12.75">
      <c r="B320" s="61"/>
    </row>
    <row r="321" ht="12.75">
      <c r="B321" s="61"/>
    </row>
    <row r="322" ht="12.75">
      <c r="B322" s="61"/>
    </row>
    <row r="323" ht="12.75">
      <c r="B323" s="61"/>
    </row>
    <row r="324" ht="12.75">
      <c r="B324" s="61"/>
    </row>
    <row r="325" ht="12.75">
      <c r="B325" s="61"/>
    </row>
    <row r="326" ht="12.75">
      <c r="B326" s="61"/>
    </row>
    <row r="327" ht="12.75">
      <c r="B327" s="61"/>
    </row>
    <row r="328" ht="12.75">
      <c r="B328" s="61"/>
    </row>
    <row r="329" ht="12.75">
      <c r="B329" s="61"/>
    </row>
    <row r="330" ht="12.75">
      <c r="B330" s="61"/>
    </row>
    <row r="331" ht="12.75">
      <c r="B331" s="61"/>
    </row>
    <row r="332" ht="12.75">
      <c r="B332" s="61"/>
    </row>
    <row r="333" ht="12.75">
      <c r="B333" s="61"/>
    </row>
    <row r="334" ht="12.75">
      <c r="B334" s="61"/>
    </row>
    <row r="335" ht="12.75">
      <c r="B335" s="61"/>
    </row>
    <row r="336" ht="12.75">
      <c r="B336" s="61"/>
    </row>
    <row r="337" ht="12.75">
      <c r="B337" s="61"/>
    </row>
    <row r="338" ht="12.75">
      <c r="B338" s="61"/>
    </row>
    <row r="339" ht="12.75">
      <c r="B339" s="61"/>
    </row>
    <row r="340" ht="12.75">
      <c r="B340" s="61"/>
    </row>
    <row r="341" ht="12.75">
      <c r="B341" s="61"/>
    </row>
    <row r="342" ht="12.75">
      <c r="B342" s="61"/>
    </row>
    <row r="343" ht="12.75">
      <c r="B343" s="61"/>
    </row>
    <row r="344" ht="12.75">
      <c r="B344" s="61"/>
    </row>
    <row r="345" ht="12.75">
      <c r="B345" s="61"/>
    </row>
    <row r="346" ht="12.75">
      <c r="B346" s="61"/>
    </row>
    <row r="347" ht="12.75">
      <c r="B347" s="61"/>
    </row>
    <row r="348" ht="12.75">
      <c r="B348" s="61"/>
    </row>
    <row r="349" ht="12.75">
      <c r="B349" s="61"/>
    </row>
    <row r="350" ht="12.75">
      <c r="B350" s="61"/>
    </row>
    <row r="351" ht="12.75">
      <c r="B351" s="61"/>
    </row>
    <row r="352" ht="12.75">
      <c r="B352" s="61"/>
    </row>
    <row r="353" ht="12.75">
      <c r="B353" s="61"/>
    </row>
    <row r="354" ht="12.75">
      <c r="B354" s="61"/>
    </row>
    <row r="355" ht="12.75">
      <c r="B355" s="61"/>
    </row>
    <row r="356" ht="12.75">
      <c r="B356" s="61"/>
    </row>
    <row r="357" ht="12.75">
      <c r="B357" s="61"/>
    </row>
    <row r="358" ht="12.75">
      <c r="B358" s="61"/>
    </row>
    <row r="359" ht="12.75">
      <c r="B359" s="61"/>
    </row>
    <row r="360" ht="12.75">
      <c r="B360" s="61"/>
    </row>
    <row r="361" ht="12.75">
      <c r="B361" s="61"/>
    </row>
    <row r="362" ht="12.75">
      <c r="B362" s="61"/>
    </row>
    <row r="363" ht="12.75">
      <c r="B363" s="61"/>
    </row>
    <row r="364" ht="12.75">
      <c r="B364" s="61"/>
    </row>
    <row r="365" ht="12.75">
      <c r="B365" s="61"/>
    </row>
    <row r="366" ht="12.75">
      <c r="B366" s="61"/>
    </row>
    <row r="367" ht="12.75">
      <c r="B367" s="61"/>
    </row>
    <row r="368" ht="12.75">
      <c r="B368" s="61"/>
    </row>
    <row r="369" ht="12.75">
      <c r="B369" s="61"/>
    </row>
    <row r="370" ht="12.75">
      <c r="B370" s="61"/>
    </row>
    <row r="371" ht="12.75">
      <c r="B371" s="61"/>
    </row>
    <row r="372" ht="12.75">
      <c r="B372" s="61"/>
    </row>
    <row r="373" ht="12.75">
      <c r="B373" s="61"/>
    </row>
    <row r="374" ht="12.75">
      <c r="B374" s="61"/>
    </row>
    <row r="375" ht="12.75">
      <c r="B375" s="61"/>
    </row>
    <row r="376" ht="12.75">
      <c r="B376" s="61"/>
    </row>
    <row r="377" ht="12.75">
      <c r="B377" s="61"/>
    </row>
    <row r="378" ht="12.75">
      <c r="B378" s="61"/>
    </row>
    <row r="379" ht="12.75">
      <c r="B379" s="61"/>
    </row>
    <row r="380" ht="12.75">
      <c r="B380" s="61"/>
    </row>
    <row r="381" ht="12.75">
      <c r="B381" s="61"/>
    </row>
    <row r="382" ht="12.75">
      <c r="B382" s="61"/>
    </row>
    <row r="383" ht="12.75">
      <c r="B383" s="61"/>
    </row>
    <row r="384" ht="12.75">
      <c r="B384" s="61"/>
    </row>
    <row r="385" ht="12.75">
      <c r="B385" s="61"/>
    </row>
    <row r="386" ht="12.75">
      <c r="B386" s="61"/>
    </row>
    <row r="387" ht="12.75">
      <c r="B387" s="61"/>
    </row>
    <row r="388" ht="12.75">
      <c r="B388" s="61"/>
    </row>
    <row r="389" ht="12.75">
      <c r="B389" s="61"/>
    </row>
    <row r="390" ht="12.75">
      <c r="B390" s="61"/>
    </row>
    <row r="391" ht="12.75">
      <c r="B391" s="61"/>
    </row>
    <row r="392" ht="12.75">
      <c r="B392" s="61"/>
    </row>
    <row r="393" ht="12.75">
      <c r="B393" s="61"/>
    </row>
    <row r="394" ht="12.75">
      <c r="B394" s="61"/>
    </row>
    <row r="395" ht="12.75">
      <c r="B395" s="61"/>
    </row>
    <row r="396" ht="12.75">
      <c r="B396" s="61"/>
    </row>
    <row r="397" ht="12.75">
      <c r="B397" s="61"/>
    </row>
    <row r="398" ht="12.75">
      <c r="B398" s="61"/>
    </row>
    <row r="399" ht="12.75">
      <c r="B399" s="61"/>
    </row>
    <row r="400" ht="12.75">
      <c r="B400" s="61"/>
    </row>
    <row r="401" ht="12.75">
      <c r="B401" s="61"/>
    </row>
    <row r="402" ht="12.75">
      <c r="B402" s="61"/>
    </row>
    <row r="403" ht="12.75">
      <c r="B403" s="61"/>
    </row>
    <row r="404" ht="12.75">
      <c r="B404" s="61"/>
    </row>
    <row r="405" ht="12.75">
      <c r="B405" s="61"/>
    </row>
    <row r="406" ht="12.75">
      <c r="B406" s="61"/>
    </row>
    <row r="407" ht="12.75">
      <c r="B407" s="61"/>
    </row>
    <row r="408" ht="12.75">
      <c r="B408" s="61"/>
    </row>
    <row r="409" ht="12.75">
      <c r="B409" s="61"/>
    </row>
    <row r="410" ht="12.75">
      <c r="B410" s="61"/>
    </row>
    <row r="411" ht="12.75">
      <c r="B411" s="61"/>
    </row>
    <row r="412" ht="12.75">
      <c r="B412" s="61"/>
    </row>
    <row r="413" ht="12.75">
      <c r="B413" s="61"/>
    </row>
    <row r="414" ht="12.75">
      <c r="B414" s="61"/>
    </row>
    <row r="415" ht="12.75">
      <c r="B415" s="61"/>
    </row>
    <row r="416" ht="12.75">
      <c r="B416" s="61"/>
    </row>
    <row r="417" ht="12.75">
      <c r="B417" s="61"/>
    </row>
    <row r="418" ht="12.75">
      <c r="B418" s="61"/>
    </row>
    <row r="419" ht="12.75">
      <c r="B419" s="61"/>
    </row>
    <row r="420" ht="12.75">
      <c r="B420" s="61"/>
    </row>
    <row r="421" ht="12.75">
      <c r="B421" s="61"/>
    </row>
    <row r="422" ht="12.75">
      <c r="B422" s="61"/>
    </row>
    <row r="423" ht="12.75">
      <c r="B423" s="61"/>
    </row>
    <row r="424" ht="12.75">
      <c r="B424" s="61"/>
    </row>
    <row r="425" ht="12.75">
      <c r="B425" s="61"/>
    </row>
    <row r="426" ht="12.75">
      <c r="B426" s="61"/>
    </row>
    <row r="427" ht="12.75">
      <c r="B427" s="61"/>
    </row>
    <row r="428" ht="12.75">
      <c r="B428" s="61"/>
    </row>
    <row r="429" ht="12.75">
      <c r="B429" s="61"/>
    </row>
    <row r="430" ht="12.75">
      <c r="B430" s="61"/>
    </row>
    <row r="431" ht="12.75">
      <c r="B431" s="61"/>
    </row>
    <row r="432" ht="12.75">
      <c r="B432" s="61"/>
    </row>
    <row r="433" ht="12.75">
      <c r="B433" s="61"/>
    </row>
    <row r="434" ht="12.75">
      <c r="B434" s="61"/>
    </row>
    <row r="435" ht="12.75">
      <c r="B435" s="61"/>
    </row>
    <row r="436" ht="12.75">
      <c r="B436" s="61"/>
    </row>
    <row r="437" ht="12.75">
      <c r="B437" s="61"/>
    </row>
    <row r="438" ht="12.75">
      <c r="B438" s="61"/>
    </row>
    <row r="439" ht="12.75">
      <c r="B439" s="61"/>
    </row>
    <row r="440" ht="12.75">
      <c r="B440" s="61"/>
    </row>
    <row r="441" ht="12.75">
      <c r="B441" s="61"/>
    </row>
    <row r="442" ht="12.75">
      <c r="B442" s="61"/>
    </row>
    <row r="443" ht="12.75">
      <c r="B443" s="61"/>
    </row>
    <row r="444" ht="12.75">
      <c r="B444" s="61"/>
    </row>
    <row r="445" ht="12.75">
      <c r="B445" s="61"/>
    </row>
    <row r="446" ht="12.75">
      <c r="B446" s="61"/>
    </row>
    <row r="447" ht="12.75">
      <c r="B447" s="61"/>
    </row>
    <row r="448" ht="12.75">
      <c r="B448" s="61"/>
    </row>
    <row r="449" ht="12.75">
      <c r="B449" s="61"/>
    </row>
    <row r="450" ht="12.75">
      <c r="B450" s="61"/>
    </row>
    <row r="451" ht="12.75">
      <c r="B451" s="61"/>
    </row>
    <row r="452" ht="12.75">
      <c r="B452" s="61"/>
    </row>
    <row r="453" ht="12.75">
      <c r="B453" s="61"/>
    </row>
    <row r="454" ht="12.75">
      <c r="B454" s="61"/>
    </row>
    <row r="455" ht="12.75">
      <c r="B455" s="61"/>
    </row>
    <row r="456" ht="12.75">
      <c r="B456" s="61"/>
    </row>
    <row r="457" ht="12.75">
      <c r="B457" s="61"/>
    </row>
    <row r="458" ht="12.75">
      <c r="B458" s="61"/>
    </row>
    <row r="459" ht="12.75">
      <c r="B459" s="61"/>
    </row>
    <row r="460" ht="12.75">
      <c r="B460" s="61"/>
    </row>
    <row r="461" ht="12.75">
      <c r="B461" s="61"/>
    </row>
    <row r="462" ht="12.75">
      <c r="B462" s="61"/>
    </row>
    <row r="463" ht="12.75">
      <c r="B463" s="61"/>
    </row>
    <row r="464" ht="12.75">
      <c r="B464" s="61"/>
    </row>
    <row r="465" ht="12.75">
      <c r="B465" s="61"/>
    </row>
    <row r="466" ht="12.75">
      <c r="B466" s="61"/>
    </row>
    <row r="467" ht="12.75">
      <c r="B467" s="61"/>
    </row>
    <row r="468" ht="12.75">
      <c r="B468" s="61"/>
    </row>
    <row r="469" ht="12.75">
      <c r="B469" s="61"/>
    </row>
    <row r="470" ht="12.75">
      <c r="B470" s="61"/>
    </row>
    <row r="471" ht="12.75">
      <c r="B471" s="61"/>
    </row>
    <row r="472" ht="12.75">
      <c r="B472" s="61"/>
    </row>
    <row r="473" ht="12.75">
      <c r="B473" s="61"/>
    </row>
    <row r="474" ht="12.75">
      <c r="B474" s="61"/>
    </row>
    <row r="475" ht="12.75">
      <c r="B475" s="61"/>
    </row>
    <row r="476" ht="12.75">
      <c r="B476" s="61"/>
    </row>
    <row r="477" ht="12.75">
      <c r="B477" s="61"/>
    </row>
    <row r="478" ht="12.75">
      <c r="B478" s="61"/>
    </row>
    <row r="479" ht="12.75">
      <c r="B479" s="61"/>
    </row>
    <row r="480" ht="12.75">
      <c r="B480" s="61"/>
    </row>
    <row r="481" ht="12.75">
      <c r="B481" s="61"/>
    </row>
    <row r="482" ht="12.75">
      <c r="B482" s="61"/>
    </row>
    <row r="483" ht="12.75">
      <c r="B483" s="61"/>
    </row>
    <row r="484" ht="12.75">
      <c r="B484" s="61"/>
    </row>
    <row r="485" ht="12.75">
      <c r="B485" s="61"/>
    </row>
    <row r="486" ht="12.75">
      <c r="B486" s="61"/>
    </row>
    <row r="487" ht="12.75">
      <c r="B487" s="61"/>
    </row>
    <row r="488" ht="12.75">
      <c r="B488" s="61"/>
    </row>
    <row r="489" ht="12.75">
      <c r="B489" s="61"/>
    </row>
    <row r="490" ht="12.75">
      <c r="B490" s="61"/>
    </row>
    <row r="491" ht="12.75">
      <c r="B491" s="61"/>
    </row>
    <row r="492" ht="12.75">
      <c r="B492" s="61"/>
    </row>
    <row r="493" ht="12.75">
      <c r="B493" s="61"/>
    </row>
    <row r="494" ht="12.75">
      <c r="B494" s="61"/>
    </row>
    <row r="495" ht="12.75">
      <c r="B495" s="61"/>
    </row>
    <row r="496" ht="12.75">
      <c r="B496" s="61"/>
    </row>
    <row r="497" ht="12.75">
      <c r="B497" s="61"/>
    </row>
    <row r="498" ht="12.75">
      <c r="B498" s="61"/>
    </row>
    <row r="499" ht="12.75">
      <c r="B499" s="61"/>
    </row>
    <row r="500" ht="12.75">
      <c r="B500" s="61"/>
    </row>
    <row r="501" ht="12.75">
      <c r="B501" s="61"/>
    </row>
    <row r="502" ht="12.75">
      <c r="B502" s="61"/>
    </row>
    <row r="503" ht="12.75">
      <c r="B503" s="61"/>
    </row>
    <row r="504" ht="12.75">
      <c r="B504" s="61"/>
    </row>
    <row r="505" ht="12.75">
      <c r="B505" s="61"/>
    </row>
    <row r="506" ht="12.75">
      <c r="B506" s="61"/>
    </row>
    <row r="507" ht="12.75">
      <c r="B507" s="61"/>
    </row>
    <row r="508" ht="12.75">
      <c r="B508" s="61"/>
    </row>
    <row r="509" ht="12.75">
      <c r="B509" s="61"/>
    </row>
    <row r="510" ht="12.75">
      <c r="B510" s="61"/>
    </row>
    <row r="511" ht="12.75">
      <c r="B511" s="61"/>
    </row>
    <row r="512" ht="12.75">
      <c r="B512" s="61"/>
    </row>
    <row r="513" ht="12.75">
      <c r="B513" s="61"/>
    </row>
    <row r="514" ht="12.75">
      <c r="B514" s="61"/>
    </row>
    <row r="515" ht="12.75">
      <c r="B515" s="61"/>
    </row>
    <row r="516" ht="12.75">
      <c r="B516" s="61"/>
    </row>
    <row r="517" ht="12.75">
      <c r="B517" s="61"/>
    </row>
    <row r="518" ht="12.75">
      <c r="B518" s="61"/>
    </row>
    <row r="519" ht="12.75">
      <c r="B519" s="61"/>
    </row>
    <row r="520" ht="12.75">
      <c r="B520" s="61"/>
    </row>
    <row r="521" ht="12.75">
      <c r="B521" s="61"/>
    </row>
    <row r="522" ht="12.75">
      <c r="B522" s="61"/>
    </row>
    <row r="523" ht="12.75">
      <c r="B523" s="61"/>
    </row>
    <row r="524" ht="12.75">
      <c r="B524" s="61"/>
    </row>
    <row r="525" ht="12.75">
      <c r="B525" s="61"/>
    </row>
    <row r="526" ht="12.75">
      <c r="B526" s="61"/>
    </row>
    <row r="527" ht="12.75">
      <c r="B527" s="61"/>
    </row>
    <row r="528" ht="12.75">
      <c r="B528" s="61"/>
    </row>
    <row r="529" ht="12.75">
      <c r="B529" s="61"/>
    </row>
    <row r="530" ht="12.75">
      <c r="B530" s="61"/>
    </row>
    <row r="531" ht="12.75">
      <c r="B531" s="61"/>
    </row>
    <row r="532" ht="12.75">
      <c r="B532" s="61"/>
    </row>
    <row r="533" ht="12.75">
      <c r="B533" s="61"/>
    </row>
    <row r="534" ht="12.75">
      <c r="B534" s="61"/>
    </row>
    <row r="535" ht="12.75">
      <c r="B535" s="61"/>
    </row>
    <row r="536" ht="12.75">
      <c r="B536" s="61"/>
    </row>
    <row r="537" ht="12.75">
      <c r="B537" s="61"/>
    </row>
    <row r="538" ht="12.75">
      <c r="B538" s="61"/>
    </row>
    <row r="539" ht="12.75">
      <c r="B539" s="61"/>
    </row>
    <row r="540" ht="12.75">
      <c r="B540" s="61"/>
    </row>
    <row r="541" ht="12.75">
      <c r="B541" s="61"/>
    </row>
    <row r="542" ht="12.75">
      <c r="B542" s="61"/>
    </row>
    <row r="543" ht="12.75">
      <c r="B543" s="61"/>
    </row>
    <row r="544" ht="12.75">
      <c r="B544" s="61"/>
    </row>
  </sheetData>
  <sheetProtection/>
  <mergeCells count="4">
    <mergeCell ref="A2:B2"/>
    <mergeCell ref="A3:B3"/>
    <mergeCell ref="A1:B1"/>
    <mergeCell ref="A5:B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D16"/>
  <sheetViews>
    <sheetView view="pageBreakPreview" zoomScale="120" zoomScaleSheetLayoutView="120" zoomScalePageLayoutView="0" workbookViewId="0" topLeftCell="A1">
      <selection activeCell="B9" sqref="B9"/>
    </sheetView>
  </sheetViews>
  <sheetFormatPr defaultColWidth="9.140625" defaultRowHeight="15"/>
  <cols>
    <col min="1" max="1" width="63.57421875" style="49" customWidth="1"/>
    <col min="2" max="2" width="45.8515625" style="49" customWidth="1"/>
    <col min="3" max="3" width="20.421875" style="49" customWidth="1"/>
    <col min="4" max="16384" width="9.140625" style="49" customWidth="1"/>
  </cols>
  <sheetData>
    <row r="1" spans="1:2" ht="25.5" customHeight="1">
      <c r="A1" s="252" t="s">
        <v>127</v>
      </c>
      <c r="B1" s="252"/>
    </row>
    <row r="2" spans="1:4" ht="87" customHeight="1">
      <c r="A2" s="201" t="s">
        <v>62</v>
      </c>
      <c r="B2" s="201"/>
      <c r="C2" s="60"/>
      <c r="D2" s="60"/>
    </row>
    <row r="3" spans="1:2" ht="13.5" thickBot="1">
      <c r="A3" s="202" t="s">
        <v>28</v>
      </c>
      <c r="B3" s="202"/>
    </row>
    <row r="4" spans="1:2" s="56" customFormat="1" ht="12.75">
      <c r="A4" s="15" t="s">
        <v>51</v>
      </c>
      <c r="B4" s="17" t="s">
        <v>52</v>
      </c>
    </row>
    <row r="5" spans="1:2" ht="12.75">
      <c r="A5" s="51"/>
      <c r="B5" s="52"/>
    </row>
    <row r="6" spans="1:2" ht="12.75">
      <c r="A6" s="51"/>
      <c r="B6" s="52"/>
    </row>
    <row r="7" spans="1:2" ht="12.75">
      <c r="A7" s="51"/>
      <c r="B7" s="52"/>
    </row>
    <row r="8" spans="1:2" ht="12.75">
      <c r="A8" s="51"/>
      <c r="B8" s="52"/>
    </row>
    <row r="9" spans="1:2" ht="12.75">
      <c r="A9" s="51"/>
      <c r="B9" s="52"/>
    </row>
    <row r="10" spans="1:2" ht="12.75">
      <c r="A10" s="51"/>
      <c r="B10" s="52"/>
    </row>
    <row r="11" spans="1:2" ht="12.75">
      <c r="A11" s="51"/>
      <c r="B11" s="52"/>
    </row>
    <row r="12" spans="1:2" ht="12.75">
      <c r="A12" s="51"/>
      <c r="B12" s="52"/>
    </row>
    <row r="13" spans="1:2" ht="12.75">
      <c r="A13" s="51"/>
      <c r="B13" s="52"/>
    </row>
    <row r="14" spans="1:2" ht="12.75">
      <c r="A14" s="51"/>
      <c r="B14" s="52"/>
    </row>
    <row r="15" spans="1:2" ht="13.5" thickBot="1">
      <c r="A15" s="53"/>
      <c r="B15" s="54"/>
    </row>
    <row r="16" spans="1:2" ht="56.25" customHeight="1">
      <c r="A16" s="204" t="s">
        <v>133</v>
      </c>
      <c r="B16" s="204"/>
    </row>
  </sheetData>
  <sheetProtection/>
  <mergeCells count="4">
    <mergeCell ref="A2:B2"/>
    <mergeCell ref="A3:B3"/>
    <mergeCell ref="A1:B1"/>
    <mergeCell ref="A16:B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B543"/>
  <sheetViews>
    <sheetView view="pageBreakPreview" zoomScale="110" zoomScaleSheetLayoutView="110" zoomScalePageLayoutView="0" workbookViewId="0" topLeftCell="A1">
      <selection activeCell="A4" sqref="A1:A16384"/>
    </sheetView>
  </sheetViews>
  <sheetFormatPr defaultColWidth="9.140625" defaultRowHeight="15"/>
  <cols>
    <col min="1" max="1" width="87.57421875" style="61" customWidth="1"/>
    <col min="2" max="2" width="30.140625" style="63" customWidth="1"/>
    <col min="3" max="16384" width="9.140625" style="61" customWidth="1"/>
  </cols>
  <sheetData>
    <row r="1" spans="1:2" ht="56.25" customHeight="1">
      <c r="A1" s="252" t="s">
        <v>128</v>
      </c>
      <c r="B1" s="252"/>
    </row>
    <row r="2" spans="1:2" s="30" customFormat="1" ht="78.75" customHeight="1">
      <c r="A2" s="247" t="s">
        <v>141</v>
      </c>
      <c r="B2" s="247"/>
    </row>
    <row r="3" spans="1:2" ht="13.5" thickBot="1">
      <c r="A3" s="251" t="s">
        <v>28</v>
      </c>
      <c r="B3" s="251"/>
    </row>
    <row r="4" spans="1:2" s="69" customFormat="1" ht="52.5" customHeight="1" thickBot="1">
      <c r="A4" s="103" t="s">
        <v>146</v>
      </c>
      <c r="B4" s="104"/>
    </row>
    <row r="5" spans="1:2" s="69" customFormat="1" ht="52.5" customHeight="1">
      <c r="A5" s="204" t="s">
        <v>149</v>
      </c>
      <c r="B5" s="204"/>
    </row>
    <row r="6" spans="1:2" ht="38.25" customHeight="1">
      <c r="A6" s="253" t="s">
        <v>148</v>
      </c>
      <c r="B6" s="254"/>
    </row>
    <row r="7" ht="12.75">
      <c r="B7" s="61"/>
    </row>
    <row r="8" ht="12.75">
      <c r="B8" s="61"/>
    </row>
    <row r="9" ht="12.75">
      <c r="B9" s="61"/>
    </row>
    <row r="10" ht="12.75">
      <c r="B10" s="61"/>
    </row>
    <row r="11" ht="12.75">
      <c r="B11" s="61"/>
    </row>
    <row r="12" ht="12.75">
      <c r="B12" s="61"/>
    </row>
    <row r="13" ht="12.75">
      <c r="B13" s="61"/>
    </row>
    <row r="14" ht="12.75">
      <c r="B14" s="61"/>
    </row>
    <row r="15" ht="12.75">
      <c r="B15" s="61"/>
    </row>
    <row r="16" ht="12.75">
      <c r="B16" s="61"/>
    </row>
    <row r="17" ht="12.75">
      <c r="B17" s="61"/>
    </row>
    <row r="18" ht="12.75">
      <c r="B18" s="61"/>
    </row>
    <row r="19" ht="12.75">
      <c r="B19" s="61"/>
    </row>
    <row r="20" ht="12.75">
      <c r="B20" s="61"/>
    </row>
    <row r="21" ht="12.75">
      <c r="B21" s="61"/>
    </row>
    <row r="22" ht="12.75">
      <c r="B22" s="61"/>
    </row>
    <row r="23" ht="12.75">
      <c r="B23" s="61"/>
    </row>
    <row r="24" ht="12.75">
      <c r="B24" s="61"/>
    </row>
    <row r="25" ht="12.75">
      <c r="B25" s="61"/>
    </row>
    <row r="26" ht="12.75">
      <c r="B26" s="61"/>
    </row>
    <row r="27" ht="12.75">
      <c r="B27" s="61"/>
    </row>
    <row r="28" ht="12.75">
      <c r="B28" s="61"/>
    </row>
    <row r="29" ht="12.75">
      <c r="B29" s="61"/>
    </row>
    <row r="30" ht="12.75">
      <c r="B30" s="61"/>
    </row>
    <row r="31" ht="12.75">
      <c r="B31" s="61"/>
    </row>
    <row r="32" ht="12.75">
      <c r="B32" s="61"/>
    </row>
    <row r="33" ht="12.75">
      <c r="B33" s="61"/>
    </row>
    <row r="34" ht="12.75">
      <c r="B34" s="61"/>
    </row>
    <row r="35" ht="12.75">
      <c r="B35" s="61"/>
    </row>
    <row r="36" ht="12.75">
      <c r="B36" s="61"/>
    </row>
    <row r="37" ht="12.75">
      <c r="B37" s="61"/>
    </row>
    <row r="38" ht="12.75">
      <c r="B38" s="61"/>
    </row>
    <row r="39" ht="12.75">
      <c r="B39" s="61"/>
    </row>
    <row r="40" ht="12.75">
      <c r="B40" s="61"/>
    </row>
    <row r="41" ht="12.75">
      <c r="B41" s="61"/>
    </row>
    <row r="42" ht="12.75">
      <c r="B42" s="61"/>
    </row>
    <row r="43" ht="12.75">
      <c r="B43" s="61"/>
    </row>
    <row r="44" ht="12.75">
      <c r="B44" s="61"/>
    </row>
    <row r="45" ht="12.75">
      <c r="B45" s="61"/>
    </row>
    <row r="46" ht="12.75">
      <c r="B46" s="61"/>
    </row>
    <row r="47" ht="12.75">
      <c r="B47" s="61"/>
    </row>
    <row r="48" ht="12.75">
      <c r="B48" s="61"/>
    </row>
    <row r="49" ht="12.75">
      <c r="B49" s="61"/>
    </row>
    <row r="50" ht="12.75">
      <c r="B50" s="61"/>
    </row>
    <row r="51" ht="12.75">
      <c r="B51" s="61"/>
    </row>
    <row r="52" ht="12.75">
      <c r="B52" s="61"/>
    </row>
    <row r="53" ht="12.75">
      <c r="B53" s="61"/>
    </row>
    <row r="54" ht="12.75">
      <c r="B54" s="61"/>
    </row>
    <row r="55" ht="12.75">
      <c r="B55" s="61"/>
    </row>
    <row r="56" ht="12.75">
      <c r="B56" s="61"/>
    </row>
    <row r="57" ht="12.75">
      <c r="B57" s="61"/>
    </row>
    <row r="58" ht="12.75">
      <c r="B58" s="61"/>
    </row>
    <row r="59" ht="12.75">
      <c r="B59" s="61"/>
    </row>
    <row r="60" ht="12.75">
      <c r="B60" s="61"/>
    </row>
    <row r="61" ht="12.75">
      <c r="B61" s="61"/>
    </row>
    <row r="62" ht="12.75">
      <c r="B62" s="61"/>
    </row>
    <row r="63" ht="12.75">
      <c r="B63" s="61"/>
    </row>
    <row r="64" ht="12.75">
      <c r="B64" s="61"/>
    </row>
    <row r="65" ht="12.75">
      <c r="B65" s="61"/>
    </row>
    <row r="66" ht="12.75">
      <c r="B66" s="61"/>
    </row>
    <row r="67" ht="12.75">
      <c r="B67" s="61"/>
    </row>
    <row r="68" ht="12.75">
      <c r="B68" s="61"/>
    </row>
    <row r="69" ht="12.75">
      <c r="B69" s="61"/>
    </row>
    <row r="70" ht="12.75">
      <c r="B70" s="61"/>
    </row>
    <row r="71" ht="12.75">
      <c r="B71" s="61"/>
    </row>
    <row r="72" ht="12.75">
      <c r="B72" s="61"/>
    </row>
    <row r="73" ht="12.75">
      <c r="B73" s="61"/>
    </row>
    <row r="74" ht="12.75">
      <c r="B74" s="61"/>
    </row>
    <row r="75" ht="12.75">
      <c r="B75" s="61"/>
    </row>
    <row r="76" ht="12.75">
      <c r="B76" s="61"/>
    </row>
    <row r="77" ht="12.75">
      <c r="B77" s="61"/>
    </row>
    <row r="78" ht="12.75">
      <c r="B78" s="61"/>
    </row>
    <row r="79" ht="12.75">
      <c r="B79" s="61"/>
    </row>
    <row r="80" ht="12.75">
      <c r="B80" s="61"/>
    </row>
    <row r="81" ht="12.75">
      <c r="B81" s="61"/>
    </row>
    <row r="82" ht="12.75">
      <c r="B82" s="61"/>
    </row>
    <row r="83" ht="12.75">
      <c r="B83" s="61"/>
    </row>
    <row r="84" ht="12.75">
      <c r="B84" s="61"/>
    </row>
    <row r="85" ht="12.75">
      <c r="B85" s="61"/>
    </row>
    <row r="86" ht="12.75">
      <c r="B86" s="61"/>
    </row>
    <row r="87" ht="12.75">
      <c r="B87" s="61"/>
    </row>
    <row r="88" ht="12.75">
      <c r="B88" s="61"/>
    </row>
    <row r="89" ht="12.75">
      <c r="B89" s="61"/>
    </row>
    <row r="90" ht="12.75">
      <c r="B90" s="61"/>
    </row>
    <row r="91" ht="12.75">
      <c r="B91" s="61"/>
    </row>
    <row r="92" ht="12.75">
      <c r="B92" s="61"/>
    </row>
    <row r="93" ht="12.75">
      <c r="B93" s="61"/>
    </row>
    <row r="94" ht="12.75">
      <c r="B94" s="61"/>
    </row>
    <row r="95" ht="12.75">
      <c r="B95" s="61"/>
    </row>
    <row r="96" ht="12.75">
      <c r="B96" s="61"/>
    </row>
    <row r="97" ht="12.75">
      <c r="B97" s="61"/>
    </row>
    <row r="98" ht="12.75">
      <c r="B98" s="61"/>
    </row>
    <row r="99" ht="12.75">
      <c r="B99" s="61"/>
    </row>
    <row r="100" ht="12.75">
      <c r="B100" s="61"/>
    </row>
    <row r="101" ht="12.75">
      <c r="B101" s="61"/>
    </row>
    <row r="102" ht="12.75">
      <c r="B102" s="61"/>
    </row>
    <row r="103" ht="12.75">
      <c r="B103" s="61"/>
    </row>
    <row r="104" ht="12.75">
      <c r="B104" s="61"/>
    </row>
    <row r="105" ht="12.75">
      <c r="B105" s="61"/>
    </row>
    <row r="106" ht="12.75">
      <c r="B106" s="61"/>
    </row>
    <row r="107" ht="12.75">
      <c r="B107" s="61"/>
    </row>
    <row r="108" ht="12.75">
      <c r="B108" s="61"/>
    </row>
    <row r="109" ht="12.75">
      <c r="B109" s="61"/>
    </row>
    <row r="110" ht="12.75">
      <c r="B110" s="61"/>
    </row>
    <row r="111" ht="12.75">
      <c r="B111" s="61"/>
    </row>
    <row r="112" ht="12.75">
      <c r="B112" s="61"/>
    </row>
    <row r="113" ht="12.75">
      <c r="B113" s="61"/>
    </row>
    <row r="114" ht="12.75">
      <c r="B114" s="61"/>
    </row>
    <row r="115" ht="12.75">
      <c r="B115" s="61"/>
    </row>
    <row r="116" ht="12.75">
      <c r="B116" s="61"/>
    </row>
    <row r="117" ht="12.75">
      <c r="B117" s="61"/>
    </row>
    <row r="118" ht="12.75">
      <c r="B118" s="61"/>
    </row>
    <row r="119" ht="12.75">
      <c r="B119" s="61"/>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row r="291" ht="12.75">
      <c r="B291" s="61"/>
    </row>
    <row r="292" ht="12.75">
      <c r="B292" s="61"/>
    </row>
    <row r="293" ht="12.75">
      <c r="B293" s="61"/>
    </row>
    <row r="294" ht="12.75">
      <c r="B294" s="61"/>
    </row>
    <row r="295" ht="12.75">
      <c r="B295" s="61"/>
    </row>
    <row r="296" ht="12.75">
      <c r="B296" s="61"/>
    </row>
    <row r="297" ht="12.75">
      <c r="B297" s="61"/>
    </row>
    <row r="298" ht="12.75">
      <c r="B298" s="61"/>
    </row>
    <row r="299" ht="12.75">
      <c r="B299" s="61"/>
    </row>
    <row r="300" ht="12.75">
      <c r="B300" s="61"/>
    </row>
    <row r="301" ht="12.75">
      <c r="B301" s="61"/>
    </row>
    <row r="302" ht="12.75">
      <c r="B302" s="61"/>
    </row>
    <row r="303" ht="12.75">
      <c r="B303" s="61"/>
    </row>
    <row r="304" ht="12.75">
      <c r="B304" s="61"/>
    </row>
    <row r="305" ht="12.75">
      <c r="B305" s="61"/>
    </row>
    <row r="306" ht="12.75">
      <c r="B306" s="61"/>
    </row>
    <row r="307" ht="12.75">
      <c r="B307" s="61"/>
    </row>
    <row r="308" ht="12.75">
      <c r="B308" s="61"/>
    </row>
    <row r="309" ht="12.75">
      <c r="B309" s="61"/>
    </row>
    <row r="310" ht="12.75">
      <c r="B310" s="61"/>
    </row>
    <row r="311" ht="12.75">
      <c r="B311" s="61"/>
    </row>
    <row r="312" ht="12.75">
      <c r="B312" s="61"/>
    </row>
    <row r="313" ht="12.75">
      <c r="B313" s="61"/>
    </row>
    <row r="314" ht="12.75">
      <c r="B314" s="61"/>
    </row>
    <row r="315" ht="12.75">
      <c r="B315" s="61"/>
    </row>
    <row r="316" ht="12.75">
      <c r="B316" s="61"/>
    </row>
    <row r="317" ht="12.75">
      <c r="B317" s="61"/>
    </row>
    <row r="318" ht="12.75">
      <c r="B318" s="61"/>
    </row>
    <row r="319" ht="12.75">
      <c r="B319" s="61"/>
    </row>
    <row r="320" ht="12.75">
      <c r="B320" s="61"/>
    </row>
    <row r="321" ht="12.75">
      <c r="B321" s="61"/>
    </row>
    <row r="322" ht="12.75">
      <c r="B322" s="61"/>
    </row>
    <row r="323" ht="12.75">
      <c r="B323" s="61"/>
    </row>
    <row r="324" ht="12.75">
      <c r="B324" s="61"/>
    </row>
    <row r="325" ht="12.75">
      <c r="B325" s="61"/>
    </row>
    <row r="326" ht="12.75">
      <c r="B326" s="61"/>
    </row>
    <row r="327" ht="12.75">
      <c r="B327" s="61"/>
    </row>
    <row r="328" ht="12.75">
      <c r="B328" s="61"/>
    </row>
    <row r="329" ht="12.75">
      <c r="B329" s="61"/>
    </row>
    <row r="330" ht="12.75">
      <c r="B330" s="61"/>
    </row>
    <row r="331" ht="12.75">
      <c r="B331" s="61"/>
    </row>
    <row r="332" ht="12.75">
      <c r="B332" s="61"/>
    </row>
    <row r="333" ht="12.75">
      <c r="B333" s="61"/>
    </row>
    <row r="334" ht="12.75">
      <c r="B334" s="61"/>
    </row>
    <row r="335" ht="12.75">
      <c r="B335" s="61"/>
    </row>
    <row r="336" ht="12.75">
      <c r="B336" s="61"/>
    </row>
    <row r="337" ht="12.75">
      <c r="B337" s="61"/>
    </row>
    <row r="338" ht="12.75">
      <c r="B338" s="61"/>
    </row>
    <row r="339" ht="12.75">
      <c r="B339" s="61"/>
    </row>
    <row r="340" ht="12.75">
      <c r="B340" s="61"/>
    </row>
    <row r="341" ht="12.75">
      <c r="B341" s="61"/>
    </row>
    <row r="342" ht="12.75">
      <c r="B342" s="61"/>
    </row>
    <row r="343" ht="12.75">
      <c r="B343" s="61"/>
    </row>
    <row r="344" ht="12.75">
      <c r="B344" s="61"/>
    </row>
    <row r="345" ht="12.75">
      <c r="B345" s="61"/>
    </row>
    <row r="346" ht="12.75">
      <c r="B346" s="61"/>
    </row>
    <row r="347" ht="12.75">
      <c r="B347" s="61"/>
    </row>
    <row r="348" ht="12.75">
      <c r="B348" s="61"/>
    </row>
    <row r="349" ht="12.75">
      <c r="B349" s="61"/>
    </row>
    <row r="350" ht="12.75">
      <c r="B350" s="61"/>
    </row>
    <row r="351" ht="12.75">
      <c r="B351" s="61"/>
    </row>
    <row r="352" ht="12.75">
      <c r="B352" s="61"/>
    </row>
    <row r="353" ht="12.75">
      <c r="B353" s="61"/>
    </row>
    <row r="354" ht="12.75">
      <c r="B354" s="61"/>
    </row>
    <row r="355" ht="12.75">
      <c r="B355" s="61"/>
    </row>
    <row r="356" ht="12.75">
      <c r="B356" s="61"/>
    </row>
    <row r="357" ht="12.75">
      <c r="B357" s="61"/>
    </row>
    <row r="358" ht="12.75">
      <c r="B358" s="61"/>
    </row>
    <row r="359" ht="12.75">
      <c r="B359" s="61"/>
    </row>
    <row r="360" ht="12.75">
      <c r="B360" s="61"/>
    </row>
    <row r="361" ht="12.75">
      <c r="B361" s="61"/>
    </row>
    <row r="362" ht="12.75">
      <c r="B362" s="61"/>
    </row>
    <row r="363" ht="12.75">
      <c r="B363" s="61"/>
    </row>
    <row r="364" ht="12.75">
      <c r="B364" s="61"/>
    </row>
    <row r="365" ht="12.75">
      <c r="B365" s="61"/>
    </row>
    <row r="366" ht="12.75">
      <c r="B366" s="61"/>
    </row>
    <row r="367" ht="12.75">
      <c r="B367" s="61"/>
    </row>
    <row r="368" ht="12.75">
      <c r="B368" s="61"/>
    </row>
    <row r="369" ht="12.75">
      <c r="B369" s="61"/>
    </row>
    <row r="370" ht="12.75">
      <c r="B370" s="61"/>
    </row>
    <row r="371" ht="12.75">
      <c r="B371" s="61"/>
    </row>
    <row r="372" ht="12.75">
      <c r="B372" s="61"/>
    </row>
    <row r="373" ht="12.75">
      <c r="B373" s="61"/>
    </row>
    <row r="374" ht="12.75">
      <c r="B374" s="61"/>
    </row>
    <row r="375" ht="12.75">
      <c r="B375" s="61"/>
    </row>
    <row r="376" ht="12.75">
      <c r="B376" s="61"/>
    </row>
    <row r="377" ht="12.75">
      <c r="B377" s="61"/>
    </row>
    <row r="378" ht="12.75">
      <c r="B378" s="61"/>
    </row>
    <row r="379" ht="12.75">
      <c r="B379" s="61"/>
    </row>
    <row r="380" ht="12.75">
      <c r="B380" s="61"/>
    </row>
    <row r="381" ht="12.75">
      <c r="B381" s="61"/>
    </row>
    <row r="382" ht="12.75">
      <c r="B382" s="61"/>
    </row>
    <row r="383" ht="12.75">
      <c r="B383" s="61"/>
    </row>
    <row r="384" ht="12.75">
      <c r="B384" s="61"/>
    </row>
    <row r="385" ht="12.75">
      <c r="B385" s="61"/>
    </row>
    <row r="386" ht="12.75">
      <c r="B386" s="61"/>
    </row>
    <row r="387" ht="12.75">
      <c r="B387" s="61"/>
    </row>
    <row r="388" ht="12.75">
      <c r="B388" s="61"/>
    </row>
    <row r="389" ht="12.75">
      <c r="B389" s="61"/>
    </row>
    <row r="390" ht="12.75">
      <c r="B390" s="61"/>
    </row>
    <row r="391" ht="12.75">
      <c r="B391" s="61"/>
    </row>
    <row r="392" ht="12.75">
      <c r="B392" s="61"/>
    </row>
    <row r="393" ht="12.75">
      <c r="B393" s="61"/>
    </row>
    <row r="394" ht="12.75">
      <c r="B394" s="61"/>
    </row>
    <row r="395" ht="12.75">
      <c r="B395" s="61"/>
    </row>
    <row r="396" ht="12.75">
      <c r="B396" s="61"/>
    </row>
    <row r="397" ht="12.75">
      <c r="B397" s="61"/>
    </row>
    <row r="398" ht="12.75">
      <c r="B398" s="61"/>
    </row>
    <row r="399" ht="12.75">
      <c r="B399" s="61"/>
    </row>
    <row r="400" ht="12.75">
      <c r="B400" s="61"/>
    </row>
    <row r="401" ht="12.75">
      <c r="B401" s="61"/>
    </row>
    <row r="402" ht="12.75">
      <c r="B402" s="61"/>
    </row>
    <row r="403" ht="12.75">
      <c r="B403" s="61"/>
    </row>
    <row r="404" ht="12.75">
      <c r="B404" s="61"/>
    </row>
    <row r="405" ht="12.75">
      <c r="B405" s="61"/>
    </row>
    <row r="406" ht="12.75">
      <c r="B406" s="61"/>
    </row>
    <row r="407" ht="12.75">
      <c r="B407" s="61"/>
    </row>
    <row r="408" ht="12.75">
      <c r="B408" s="61"/>
    </row>
    <row r="409" ht="12.75">
      <c r="B409" s="61"/>
    </row>
    <row r="410" ht="12.75">
      <c r="B410" s="61"/>
    </row>
    <row r="411" ht="12.75">
      <c r="B411" s="61"/>
    </row>
    <row r="412" ht="12.75">
      <c r="B412" s="61"/>
    </row>
    <row r="413" ht="12.75">
      <c r="B413" s="61"/>
    </row>
    <row r="414" ht="12.75">
      <c r="B414" s="61"/>
    </row>
    <row r="415" ht="12.75">
      <c r="B415" s="61"/>
    </row>
    <row r="416" ht="12.75">
      <c r="B416" s="61"/>
    </row>
    <row r="417" ht="12.75">
      <c r="B417" s="61"/>
    </row>
    <row r="418" ht="12.75">
      <c r="B418" s="61"/>
    </row>
    <row r="419" ht="12.75">
      <c r="B419" s="61"/>
    </row>
    <row r="420" ht="12.75">
      <c r="B420" s="61"/>
    </row>
    <row r="421" ht="12.75">
      <c r="B421" s="61"/>
    </row>
    <row r="422" ht="12.75">
      <c r="B422" s="61"/>
    </row>
    <row r="423" ht="12.75">
      <c r="B423" s="61"/>
    </row>
    <row r="424" ht="12.75">
      <c r="B424" s="61"/>
    </row>
    <row r="425" ht="12.75">
      <c r="B425" s="61"/>
    </row>
    <row r="426" ht="12.75">
      <c r="B426" s="61"/>
    </row>
    <row r="427" ht="12.75">
      <c r="B427" s="61"/>
    </row>
    <row r="428" ht="12.75">
      <c r="B428" s="61"/>
    </row>
    <row r="429" ht="12.75">
      <c r="B429" s="61"/>
    </row>
    <row r="430" ht="12.75">
      <c r="B430" s="61"/>
    </row>
    <row r="431" ht="12.75">
      <c r="B431" s="61"/>
    </row>
    <row r="432" ht="12.75">
      <c r="B432" s="61"/>
    </row>
    <row r="433" ht="12.75">
      <c r="B433" s="61"/>
    </row>
    <row r="434" ht="12.75">
      <c r="B434" s="61"/>
    </row>
    <row r="435" ht="12.75">
      <c r="B435" s="61"/>
    </row>
    <row r="436" ht="12.75">
      <c r="B436" s="61"/>
    </row>
    <row r="437" ht="12.75">
      <c r="B437" s="61"/>
    </row>
    <row r="438" ht="12.75">
      <c r="B438" s="61"/>
    </row>
    <row r="439" ht="12.75">
      <c r="B439" s="61"/>
    </row>
    <row r="440" ht="12.75">
      <c r="B440" s="61"/>
    </row>
    <row r="441" ht="12.75">
      <c r="B441" s="61"/>
    </row>
    <row r="442" ht="12.75">
      <c r="B442" s="61"/>
    </row>
    <row r="443" ht="12.75">
      <c r="B443" s="61"/>
    </row>
    <row r="444" ht="12.75">
      <c r="B444" s="61"/>
    </row>
    <row r="445" ht="12.75">
      <c r="B445" s="61"/>
    </row>
    <row r="446" ht="12.75">
      <c r="B446" s="61"/>
    </row>
    <row r="447" ht="12.75">
      <c r="B447" s="61"/>
    </row>
    <row r="448" ht="12.75">
      <c r="B448" s="61"/>
    </row>
    <row r="449" ht="12.75">
      <c r="B449" s="61"/>
    </row>
    <row r="450" ht="12.75">
      <c r="B450" s="61"/>
    </row>
    <row r="451" ht="12.75">
      <c r="B451" s="61"/>
    </row>
    <row r="452" ht="12.75">
      <c r="B452" s="61"/>
    </row>
    <row r="453" ht="12.75">
      <c r="B453" s="61"/>
    </row>
    <row r="454" ht="12.75">
      <c r="B454" s="61"/>
    </row>
    <row r="455" ht="12.75">
      <c r="B455" s="61"/>
    </row>
    <row r="456" ht="12.75">
      <c r="B456" s="61"/>
    </row>
    <row r="457" ht="12.75">
      <c r="B457" s="61"/>
    </row>
    <row r="458" ht="12.75">
      <c r="B458" s="61"/>
    </row>
    <row r="459" ht="12.75">
      <c r="B459" s="61"/>
    </row>
    <row r="460" ht="12.75">
      <c r="B460" s="61"/>
    </row>
    <row r="461" ht="12.75">
      <c r="B461" s="61"/>
    </row>
    <row r="462" ht="12.75">
      <c r="B462" s="61"/>
    </row>
    <row r="463" ht="12.75">
      <c r="B463" s="61"/>
    </row>
    <row r="464" ht="12.75">
      <c r="B464" s="61"/>
    </row>
    <row r="465" ht="12.75">
      <c r="B465" s="61"/>
    </row>
    <row r="466" ht="12.75">
      <c r="B466" s="61"/>
    </row>
    <row r="467" ht="12.75">
      <c r="B467" s="61"/>
    </row>
    <row r="468" ht="12.75">
      <c r="B468" s="61"/>
    </row>
    <row r="469" ht="12.75">
      <c r="B469" s="61"/>
    </row>
    <row r="470" ht="12.75">
      <c r="B470" s="61"/>
    </row>
    <row r="471" ht="12.75">
      <c r="B471" s="61"/>
    </row>
    <row r="472" ht="12.75">
      <c r="B472" s="61"/>
    </row>
    <row r="473" ht="12.75">
      <c r="B473" s="61"/>
    </row>
    <row r="474" ht="12.75">
      <c r="B474" s="61"/>
    </row>
    <row r="475" ht="12.75">
      <c r="B475" s="61"/>
    </row>
    <row r="476" ht="12.75">
      <c r="B476" s="61"/>
    </row>
    <row r="477" ht="12.75">
      <c r="B477" s="61"/>
    </row>
    <row r="478" ht="12.75">
      <c r="B478" s="61"/>
    </row>
    <row r="479" ht="12.75">
      <c r="B479" s="61"/>
    </row>
    <row r="480" ht="12.75">
      <c r="B480" s="61"/>
    </row>
    <row r="481" ht="12.75">
      <c r="B481" s="61"/>
    </row>
    <row r="482" ht="12.75">
      <c r="B482" s="61"/>
    </row>
    <row r="483" ht="12.75">
      <c r="B483" s="61"/>
    </row>
    <row r="484" ht="12.75">
      <c r="B484" s="61"/>
    </row>
    <row r="485" ht="12.75">
      <c r="B485" s="61"/>
    </row>
    <row r="486" ht="12.75">
      <c r="B486" s="61"/>
    </row>
    <row r="487" ht="12.75">
      <c r="B487" s="61"/>
    </row>
    <row r="488" ht="12.75">
      <c r="B488" s="61"/>
    </row>
    <row r="489" ht="12.75">
      <c r="B489" s="61"/>
    </row>
    <row r="490" ht="12.75">
      <c r="B490" s="61"/>
    </row>
    <row r="491" ht="12.75">
      <c r="B491" s="61"/>
    </row>
    <row r="492" ht="12.75">
      <c r="B492" s="61"/>
    </row>
    <row r="493" ht="12.75">
      <c r="B493" s="61"/>
    </row>
    <row r="494" ht="12.75">
      <c r="B494" s="61"/>
    </row>
    <row r="495" ht="12.75">
      <c r="B495" s="61"/>
    </row>
    <row r="496" ht="12.75">
      <c r="B496" s="61"/>
    </row>
    <row r="497" ht="12.75">
      <c r="B497" s="61"/>
    </row>
    <row r="498" ht="12.75">
      <c r="B498" s="61"/>
    </row>
    <row r="499" ht="12.75">
      <c r="B499" s="61"/>
    </row>
    <row r="500" ht="12.75">
      <c r="B500" s="61"/>
    </row>
    <row r="501" ht="12.75">
      <c r="B501" s="61"/>
    </row>
    <row r="502" ht="12.75">
      <c r="B502" s="61"/>
    </row>
    <row r="503" ht="12.75">
      <c r="B503" s="61"/>
    </row>
    <row r="504" ht="12.75">
      <c r="B504" s="61"/>
    </row>
    <row r="505" ht="12.75">
      <c r="B505" s="61"/>
    </row>
    <row r="506" ht="12.75">
      <c r="B506" s="61"/>
    </row>
    <row r="507" ht="12.75">
      <c r="B507" s="61"/>
    </row>
    <row r="508" ht="12.75">
      <c r="B508" s="61"/>
    </row>
    <row r="509" ht="12.75">
      <c r="B509" s="61"/>
    </row>
    <row r="510" ht="12.75">
      <c r="B510" s="61"/>
    </row>
    <row r="511" ht="12.75">
      <c r="B511" s="61"/>
    </row>
    <row r="512" ht="12.75">
      <c r="B512" s="61"/>
    </row>
    <row r="513" ht="12.75">
      <c r="B513" s="61"/>
    </row>
    <row r="514" ht="12.75">
      <c r="B514" s="61"/>
    </row>
    <row r="515" ht="12.75">
      <c r="B515" s="61"/>
    </row>
    <row r="516" ht="12.75">
      <c r="B516" s="61"/>
    </row>
    <row r="517" ht="12.75">
      <c r="B517" s="61"/>
    </row>
    <row r="518" ht="12.75">
      <c r="B518" s="61"/>
    </row>
    <row r="519" ht="12.75">
      <c r="B519" s="61"/>
    </row>
    <row r="520" ht="12.75">
      <c r="B520" s="61"/>
    </row>
    <row r="521" ht="12.75">
      <c r="B521" s="61"/>
    </row>
    <row r="522" ht="12.75">
      <c r="B522" s="61"/>
    </row>
    <row r="523" ht="12.75">
      <c r="B523" s="61"/>
    </row>
    <row r="524" ht="12.75">
      <c r="B524" s="61"/>
    </row>
    <row r="525" ht="12.75">
      <c r="B525" s="61"/>
    </row>
    <row r="526" ht="12.75">
      <c r="B526" s="61"/>
    </row>
    <row r="527" ht="12.75">
      <c r="B527" s="61"/>
    </row>
    <row r="528" ht="12.75">
      <c r="B528" s="61"/>
    </row>
    <row r="529" ht="12.75">
      <c r="B529" s="61"/>
    </row>
    <row r="530" ht="12.75">
      <c r="B530" s="61"/>
    </row>
    <row r="531" ht="12.75">
      <c r="B531" s="61"/>
    </row>
    <row r="532" ht="12.75">
      <c r="B532" s="61"/>
    </row>
    <row r="533" ht="12.75">
      <c r="B533" s="61"/>
    </row>
    <row r="534" ht="12.75">
      <c r="B534" s="61"/>
    </row>
    <row r="535" ht="12.75">
      <c r="B535" s="61"/>
    </row>
    <row r="536" ht="12.75">
      <c r="B536" s="61"/>
    </row>
    <row r="537" ht="12.75">
      <c r="B537" s="61"/>
    </row>
    <row r="538" ht="12.75">
      <c r="B538" s="61"/>
    </row>
    <row r="539" ht="12.75">
      <c r="B539" s="61"/>
    </row>
    <row r="540" ht="12.75">
      <c r="B540" s="61"/>
    </row>
    <row r="541" ht="12.75">
      <c r="B541" s="61"/>
    </row>
    <row r="542" ht="12.75">
      <c r="B542" s="61"/>
    </row>
    <row r="543" ht="12.75">
      <c r="B543" s="61"/>
    </row>
  </sheetData>
  <sheetProtection/>
  <mergeCells count="5">
    <mergeCell ref="A2:B2"/>
    <mergeCell ref="A3:B3"/>
    <mergeCell ref="A1:B1"/>
    <mergeCell ref="A6:B6"/>
    <mergeCell ref="A5:B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00B050"/>
  </sheetPr>
  <dimension ref="A1:N25"/>
  <sheetViews>
    <sheetView view="pageBreakPreview" zoomScale="110" zoomScaleSheetLayoutView="110" zoomScalePageLayoutView="0" workbookViewId="0" topLeftCell="A1">
      <selection activeCell="E37" sqref="E37"/>
    </sheetView>
  </sheetViews>
  <sheetFormatPr defaultColWidth="9.140625" defaultRowHeight="15"/>
  <cols>
    <col min="1" max="1" width="5.140625" style="18" customWidth="1"/>
    <col min="2" max="4" width="26.00390625" style="18" customWidth="1"/>
    <col min="5" max="5" width="46.28125" style="18" customWidth="1"/>
    <col min="6" max="6" width="27.28125" style="18" customWidth="1"/>
    <col min="7" max="8" width="24.140625" style="18" customWidth="1"/>
    <col min="9" max="16384" width="9.140625" style="18" customWidth="1"/>
  </cols>
  <sheetData>
    <row r="1" spans="1:14" s="7" customFormat="1" ht="42" customHeight="1">
      <c r="A1" s="260" t="s">
        <v>129</v>
      </c>
      <c r="B1" s="260"/>
      <c r="C1" s="260"/>
      <c r="D1" s="260"/>
      <c r="E1" s="260"/>
      <c r="F1" s="260"/>
      <c r="G1" s="260"/>
      <c r="H1" s="260"/>
      <c r="I1" s="86"/>
      <c r="J1" s="86"/>
      <c r="K1" s="86"/>
      <c r="L1" s="86"/>
      <c r="M1" s="86"/>
      <c r="N1" s="86"/>
    </row>
    <row r="2" spans="1:8" ht="91.5" customHeight="1" thickBot="1">
      <c r="A2" s="218" t="s">
        <v>70</v>
      </c>
      <c r="B2" s="218"/>
      <c r="C2" s="218"/>
      <c r="D2" s="218"/>
      <c r="E2" s="218"/>
      <c r="F2" s="218"/>
      <c r="G2" s="218"/>
      <c r="H2" s="218"/>
    </row>
    <row r="3" spans="1:8" ht="36" customHeight="1">
      <c r="A3" s="262" t="s">
        <v>39</v>
      </c>
      <c r="B3" s="255" t="s">
        <v>71</v>
      </c>
      <c r="C3" s="255" t="s">
        <v>72</v>
      </c>
      <c r="D3" s="258" t="s">
        <v>143</v>
      </c>
      <c r="E3" s="255" t="s">
        <v>73</v>
      </c>
      <c r="F3" s="255" t="s">
        <v>142</v>
      </c>
      <c r="G3" s="255" t="s">
        <v>74</v>
      </c>
      <c r="H3" s="257"/>
    </row>
    <row r="4" spans="1:8" s="22" customFormat="1" ht="36" customHeight="1">
      <c r="A4" s="263"/>
      <c r="B4" s="256"/>
      <c r="C4" s="256"/>
      <c r="D4" s="259"/>
      <c r="E4" s="256"/>
      <c r="F4" s="256"/>
      <c r="G4" s="98" t="s">
        <v>144</v>
      </c>
      <c r="H4" s="99" t="s">
        <v>145</v>
      </c>
    </row>
    <row r="5" spans="1:8" ht="15">
      <c r="A5" s="23"/>
      <c r="B5" s="24"/>
      <c r="C5" s="24"/>
      <c r="D5" s="24"/>
      <c r="E5" s="24"/>
      <c r="F5" s="25"/>
      <c r="G5" s="25"/>
      <c r="H5" s="26"/>
    </row>
    <row r="6" spans="1:8" ht="15">
      <c r="A6" s="23"/>
      <c r="B6" s="24"/>
      <c r="C6" s="24"/>
      <c r="D6" s="24"/>
      <c r="E6" s="24"/>
      <c r="F6" s="25"/>
      <c r="G6" s="25"/>
      <c r="H6" s="26"/>
    </row>
    <row r="7" spans="1:8" ht="15">
      <c r="A7" s="23"/>
      <c r="B7" s="24"/>
      <c r="C7" s="24"/>
      <c r="D7" s="24"/>
      <c r="E7" s="24"/>
      <c r="F7" s="25"/>
      <c r="G7" s="25"/>
      <c r="H7" s="26"/>
    </row>
    <row r="8" spans="1:8" ht="15">
      <c r="A8" s="23"/>
      <c r="B8" s="24"/>
      <c r="C8" s="24"/>
      <c r="D8" s="24"/>
      <c r="E8" s="24"/>
      <c r="F8" s="25"/>
      <c r="G8" s="25"/>
      <c r="H8" s="26"/>
    </row>
    <row r="9" spans="1:8" ht="15">
      <c r="A9" s="23"/>
      <c r="B9" s="24"/>
      <c r="C9" s="24"/>
      <c r="D9" s="24"/>
      <c r="E9" s="24"/>
      <c r="F9" s="25"/>
      <c r="G9" s="25"/>
      <c r="H9" s="26"/>
    </row>
    <row r="10" spans="1:8" ht="15">
      <c r="A10" s="23"/>
      <c r="B10" s="24"/>
      <c r="C10" s="24"/>
      <c r="D10" s="24"/>
      <c r="E10" s="24"/>
      <c r="F10" s="25"/>
      <c r="G10" s="25"/>
      <c r="H10" s="26"/>
    </row>
    <row r="11" spans="1:8" ht="15">
      <c r="A11" s="23"/>
      <c r="B11" s="24"/>
      <c r="C11" s="24"/>
      <c r="D11" s="24"/>
      <c r="E11" s="24"/>
      <c r="F11" s="25"/>
      <c r="G11" s="25"/>
      <c r="H11" s="26"/>
    </row>
    <row r="12" spans="1:8" ht="15">
      <c r="A12" s="23"/>
      <c r="B12" s="24"/>
      <c r="C12" s="24"/>
      <c r="D12" s="24"/>
      <c r="E12" s="24"/>
      <c r="F12" s="25"/>
      <c r="G12" s="25"/>
      <c r="H12" s="26"/>
    </row>
    <row r="13" spans="1:8" ht="15">
      <c r="A13" s="23"/>
      <c r="B13" s="24"/>
      <c r="C13" s="24"/>
      <c r="D13" s="24"/>
      <c r="E13" s="24"/>
      <c r="F13" s="25"/>
      <c r="G13" s="25"/>
      <c r="H13" s="26"/>
    </row>
    <row r="14" spans="1:8" ht="15">
      <c r="A14" s="23"/>
      <c r="B14" s="24"/>
      <c r="C14" s="24"/>
      <c r="D14" s="24"/>
      <c r="E14" s="24"/>
      <c r="F14" s="25"/>
      <c r="G14" s="25"/>
      <c r="H14" s="26"/>
    </row>
    <row r="15" spans="1:8" ht="15">
      <c r="A15" s="23"/>
      <c r="B15" s="24"/>
      <c r="C15" s="24"/>
      <c r="D15" s="24"/>
      <c r="E15" s="24"/>
      <c r="F15" s="25"/>
      <c r="G15" s="25"/>
      <c r="H15" s="26"/>
    </row>
    <row r="16" spans="1:8" ht="15">
      <c r="A16" s="23"/>
      <c r="B16" s="24"/>
      <c r="C16" s="24"/>
      <c r="D16" s="24"/>
      <c r="E16" s="24"/>
      <c r="F16" s="25"/>
      <c r="G16" s="25"/>
      <c r="H16" s="26"/>
    </row>
    <row r="17" spans="1:8" ht="15">
      <c r="A17" s="23"/>
      <c r="B17" s="24"/>
      <c r="C17" s="24"/>
      <c r="D17" s="24"/>
      <c r="E17" s="24"/>
      <c r="F17" s="25"/>
      <c r="G17" s="25"/>
      <c r="H17" s="26"/>
    </row>
    <row r="18" spans="1:8" ht="15">
      <c r="A18" s="23"/>
      <c r="B18" s="24"/>
      <c r="C18" s="24"/>
      <c r="D18" s="24"/>
      <c r="E18" s="24"/>
      <c r="F18" s="25"/>
      <c r="G18" s="25"/>
      <c r="H18" s="26"/>
    </row>
    <row r="19" spans="1:8" ht="15">
      <c r="A19" s="23"/>
      <c r="B19" s="24"/>
      <c r="C19" s="24"/>
      <c r="D19" s="24"/>
      <c r="E19" s="24"/>
      <c r="F19" s="25"/>
      <c r="G19" s="25"/>
      <c r="H19" s="26"/>
    </row>
    <row r="20" spans="1:8" ht="15">
      <c r="A20" s="23"/>
      <c r="B20" s="24"/>
      <c r="C20" s="24"/>
      <c r="D20" s="24"/>
      <c r="E20" s="24"/>
      <c r="F20" s="25"/>
      <c r="G20" s="25"/>
      <c r="H20" s="26"/>
    </row>
    <row r="21" spans="1:8" ht="15">
      <c r="A21" s="23"/>
      <c r="B21" s="24"/>
      <c r="C21" s="24"/>
      <c r="D21" s="24"/>
      <c r="E21" s="24"/>
      <c r="F21" s="25"/>
      <c r="G21" s="25"/>
      <c r="H21" s="26"/>
    </row>
    <row r="22" spans="1:8" ht="15">
      <c r="A22" s="23"/>
      <c r="B22" s="24"/>
      <c r="C22" s="24"/>
      <c r="D22" s="24"/>
      <c r="E22" s="24"/>
      <c r="F22" s="25"/>
      <c r="G22" s="25"/>
      <c r="H22" s="26"/>
    </row>
    <row r="23" spans="1:8" ht="15">
      <c r="A23" s="23"/>
      <c r="B23" s="24"/>
      <c r="C23" s="24"/>
      <c r="D23" s="24"/>
      <c r="E23" s="24"/>
      <c r="F23" s="25"/>
      <c r="G23" s="25"/>
      <c r="H23" s="26"/>
    </row>
    <row r="24" spans="1:8" ht="15">
      <c r="A24" s="23"/>
      <c r="B24" s="24"/>
      <c r="C24" s="24"/>
      <c r="D24" s="24"/>
      <c r="E24" s="24"/>
      <c r="F24" s="25"/>
      <c r="G24" s="25"/>
      <c r="H24" s="26"/>
    </row>
    <row r="25" spans="1:8" ht="67.5" customHeight="1">
      <c r="A25" s="261" t="s">
        <v>134</v>
      </c>
      <c r="B25" s="261"/>
      <c r="C25" s="261"/>
      <c r="D25" s="261"/>
      <c r="E25" s="261"/>
      <c r="F25" s="261"/>
      <c r="G25" s="261"/>
      <c r="H25" s="261"/>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tabColor rgb="FF00B050"/>
  </sheetPr>
  <dimension ref="A1:L26"/>
  <sheetViews>
    <sheetView view="pageBreakPreview" zoomScale="110" zoomScaleSheetLayoutView="110" zoomScalePageLayoutView="0" workbookViewId="0" topLeftCell="B16">
      <selection activeCell="D28" sqref="D28"/>
    </sheetView>
  </sheetViews>
  <sheetFormatPr defaultColWidth="9.140625" defaultRowHeight="15"/>
  <cols>
    <col min="1" max="1" width="5.140625" style="18" customWidth="1"/>
    <col min="2" max="3" width="27.28125" style="18" customWidth="1"/>
    <col min="4" max="4" width="46.28125" style="18" customWidth="1"/>
    <col min="5" max="6" width="27.28125" style="18" customWidth="1"/>
    <col min="7" max="16384" width="9.140625" style="18" customWidth="1"/>
  </cols>
  <sheetData>
    <row r="1" spans="1:12" s="7" customFormat="1" ht="26.25" customHeight="1">
      <c r="A1" s="219" t="s">
        <v>130</v>
      </c>
      <c r="B1" s="219"/>
      <c r="C1" s="219"/>
      <c r="D1" s="219"/>
      <c r="E1" s="219"/>
      <c r="F1" s="219"/>
      <c r="G1" s="86"/>
      <c r="H1" s="86"/>
      <c r="I1" s="86"/>
      <c r="J1" s="86"/>
      <c r="K1" s="86"/>
      <c r="L1" s="86"/>
    </row>
    <row r="2" spans="1:6" ht="89.25" customHeight="1">
      <c r="A2" s="218" t="s">
        <v>38</v>
      </c>
      <c r="B2" s="218"/>
      <c r="C2" s="218"/>
      <c r="D2" s="218"/>
      <c r="E2" s="218"/>
      <c r="F2" s="218"/>
    </row>
    <row r="3" spans="1:6" ht="15.75" thickBot="1">
      <c r="A3" s="264" t="s">
        <v>28</v>
      </c>
      <c r="B3" s="264"/>
      <c r="C3" s="264"/>
      <c r="D3" s="264"/>
      <c r="E3" s="264"/>
      <c r="F3" s="264"/>
    </row>
    <row r="4" spans="1:6" s="22" customFormat="1" ht="30">
      <c r="A4" s="19" t="s">
        <v>39</v>
      </c>
      <c r="B4" s="20" t="s">
        <v>40</v>
      </c>
      <c r="C4" s="20" t="s">
        <v>41</v>
      </c>
      <c r="D4" s="20" t="s">
        <v>42</v>
      </c>
      <c r="E4" s="20" t="s">
        <v>43</v>
      </c>
      <c r="F4" s="21" t="s">
        <v>44</v>
      </c>
    </row>
    <row r="5" spans="1:6" ht="15">
      <c r="A5" s="23"/>
      <c r="B5" s="24"/>
      <c r="C5" s="24"/>
      <c r="D5" s="24"/>
      <c r="E5" s="25"/>
      <c r="F5" s="26"/>
    </row>
    <row r="6" spans="1:6" ht="15">
      <c r="A6" s="23"/>
      <c r="B6" s="24"/>
      <c r="C6" s="24"/>
      <c r="D6" s="24"/>
      <c r="E6" s="25"/>
      <c r="F6" s="26"/>
    </row>
    <row r="7" spans="1:6" ht="15">
      <c r="A7" s="23"/>
      <c r="B7" s="24"/>
      <c r="C7" s="24"/>
      <c r="D7" s="24"/>
      <c r="E7" s="25"/>
      <c r="F7" s="26"/>
    </row>
    <row r="8" spans="1:6" ht="15">
      <c r="A8" s="23"/>
      <c r="B8" s="24"/>
      <c r="C8" s="24"/>
      <c r="D8" s="24"/>
      <c r="E8" s="25"/>
      <c r="F8" s="26"/>
    </row>
    <row r="9" spans="1:6" ht="15">
      <c r="A9" s="23"/>
      <c r="B9" s="24"/>
      <c r="C9" s="24"/>
      <c r="D9" s="24"/>
      <c r="E9" s="25"/>
      <c r="F9" s="26"/>
    </row>
    <row r="10" spans="1:6" ht="15">
      <c r="A10" s="23"/>
      <c r="B10" s="24"/>
      <c r="C10" s="24"/>
      <c r="D10" s="24"/>
      <c r="E10" s="25"/>
      <c r="F10" s="26"/>
    </row>
    <row r="11" spans="1:6" ht="15">
      <c r="A11" s="23"/>
      <c r="B11" s="24"/>
      <c r="C11" s="24"/>
      <c r="D11" s="24"/>
      <c r="E11" s="25"/>
      <c r="F11" s="26"/>
    </row>
    <row r="12" spans="1:6" ht="15">
      <c r="A12" s="23"/>
      <c r="B12" s="24"/>
      <c r="C12" s="24"/>
      <c r="D12" s="24"/>
      <c r="E12" s="25"/>
      <c r="F12" s="26"/>
    </row>
    <row r="13" spans="1:6" ht="15">
      <c r="A13" s="23"/>
      <c r="B13" s="24"/>
      <c r="C13" s="24"/>
      <c r="D13" s="24"/>
      <c r="E13" s="25"/>
      <c r="F13" s="26"/>
    </row>
    <row r="14" spans="1:6" ht="15">
      <c r="A14" s="23"/>
      <c r="B14" s="24"/>
      <c r="C14" s="24"/>
      <c r="D14" s="24"/>
      <c r="E14" s="25"/>
      <c r="F14" s="26"/>
    </row>
    <row r="15" spans="1:6" ht="15">
      <c r="A15" s="23"/>
      <c r="B15" s="24"/>
      <c r="C15" s="24"/>
      <c r="D15" s="24"/>
      <c r="E15" s="25"/>
      <c r="F15" s="26"/>
    </row>
    <row r="16" spans="1:6" ht="15">
      <c r="A16" s="23"/>
      <c r="B16" s="24"/>
      <c r="C16" s="24"/>
      <c r="D16" s="24"/>
      <c r="E16" s="25"/>
      <c r="F16" s="26"/>
    </row>
    <row r="17" spans="1:6" ht="15">
      <c r="A17" s="23"/>
      <c r="B17" s="24"/>
      <c r="C17" s="24"/>
      <c r="D17" s="24"/>
      <c r="E17" s="25"/>
      <c r="F17" s="26"/>
    </row>
    <row r="18" spans="1:6" ht="15">
      <c r="A18" s="23"/>
      <c r="B18" s="24"/>
      <c r="C18" s="24"/>
      <c r="D18" s="24"/>
      <c r="E18" s="25"/>
      <c r="F18" s="26"/>
    </row>
    <row r="19" spans="1:6" ht="15">
      <c r="A19" s="23"/>
      <c r="B19" s="24"/>
      <c r="C19" s="24"/>
      <c r="D19" s="24"/>
      <c r="E19" s="25"/>
      <c r="F19" s="26"/>
    </row>
    <row r="20" spans="1:6" ht="15">
      <c r="A20" s="23"/>
      <c r="B20" s="24"/>
      <c r="C20" s="24"/>
      <c r="D20" s="24"/>
      <c r="E20" s="25"/>
      <c r="F20" s="26"/>
    </row>
    <row r="21" spans="1:6" ht="15">
      <c r="A21" s="23"/>
      <c r="B21" s="24"/>
      <c r="C21" s="24"/>
      <c r="D21" s="24"/>
      <c r="E21" s="25"/>
      <c r="F21" s="26"/>
    </row>
    <row r="22" spans="1:6" ht="15">
      <c r="A22" s="23"/>
      <c r="B22" s="24"/>
      <c r="C22" s="24"/>
      <c r="D22" s="24"/>
      <c r="E22" s="25"/>
      <c r="F22" s="26"/>
    </row>
    <row r="23" spans="1:6" ht="15">
      <c r="A23" s="23"/>
      <c r="B23" s="24"/>
      <c r="C23" s="24"/>
      <c r="D23" s="24"/>
      <c r="E23" s="25"/>
      <c r="F23" s="26"/>
    </row>
    <row r="24" spans="1:6" ht="15">
      <c r="A24" s="23"/>
      <c r="B24" s="24"/>
      <c r="C24" s="24"/>
      <c r="D24" s="24"/>
      <c r="E24" s="25"/>
      <c r="F24" s="26"/>
    </row>
    <row r="25" spans="1:6" s="29" customFormat="1" ht="15.75" thickBot="1">
      <c r="A25" s="27"/>
      <c r="B25" s="265" t="s">
        <v>45</v>
      </c>
      <c r="C25" s="266"/>
      <c r="D25" s="267"/>
      <c r="E25" s="28">
        <f>SUM(E5:E24)</f>
        <v>0</v>
      </c>
      <c r="F25" s="28">
        <f>SUM(F5:F24)</f>
        <v>0</v>
      </c>
    </row>
    <row r="26" spans="1:6" ht="49.5" customHeight="1">
      <c r="A26" s="220" t="s">
        <v>134</v>
      </c>
      <c r="B26" s="220"/>
      <c r="C26" s="220"/>
      <c r="D26" s="220"/>
      <c r="E26" s="220"/>
      <c r="F26" s="220"/>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sheetPr>
    <tabColor rgb="FF00B050"/>
  </sheetPr>
  <dimension ref="A1:L31"/>
  <sheetViews>
    <sheetView tabSelected="1" view="pageBreakPreview" zoomScale="110" zoomScaleSheetLayoutView="110" zoomScalePageLayoutView="0" workbookViewId="0" topLeftCell="A1">
      <selection activeCell="F22" sqref="F22"/>
    </sheetView>
  </sheetViews>
  <sheetFormatPr defaultColWidth="9.140625" defaultRowHeight="15"/>
  <cols>
    <col min="1" max="1" width="6.28125" style="30" customWidth="1"/>
    <col min="2" max="2" width="21.57421875" style="30" customWidth="1"/>
    <col min="3" max="3" width="54.421875" style="30" customWidth="1"/>
    <col min="4" max="4" width="20.140625" style="46" customWidth="1"/>
    <col min="5" max="5" width="20.140625" style="47" customWidth="1"/>
    <col min="6" max="6" width="20.140625" style="46" customWidth="1"/>
    <col min="7" max="16384" width="9.140625" style="30" customWidth="1"/>
  </cols>
  <sheetData>
    <row r="1" spans="1:12" s="7" customFormat="1" ht="26.25" customHeight="1">
      <c r="A1" s="219" t="s">
        <v>131</v>
      </c>
      <c r="B1" s="219"/>
      <c r="C1" s="219"/>
      <c r="D1" s="219"/>
      <c r="E1" s="219"/>
      <c r="F1" s="219"/>
      <c r="G1" s="86"/>
      <c r="H1" s="86"/>
      <c r="I1" s="86"/>
      <c r="J1" s="86"/>
      <c r="K1" s="86"/>
      <c r="L1" s="86"/>
    </row>
    <row r="2" spans="1:6" ht="93.75" customHeight="1">
      <c r="A2" s="247" t="s">
        <v>50</v>
      </c>
      <c r="B2" s="247"/>
      <c r="C2" s="247"/>
      <c r="D2" s="247"/>
      <c r="E2" s="247"/>
      <c r="F2" s="247"/>
    </row>
    <row r="3" spans="2:6" ht="13.5" thickBot="1">
      <c r="B3" s="275" t="s">
        <v>152</v>
      </c>
      <c r="C3" s="275"/>
      <c r="D3" s="275"/>
      <c r="E3" s="275"/>
      <c r="F3" s="275"/>
    </row>
    <row r="4" spans="1:6" s="31" customFormat="1" ht="15.75" customHeight="1">
      <c r="A4" s="276" t="s">
        <v>39</v>
      </c>
      <c r="B4" s="239" t="s">
        <v>46</v>
      </c>
      <c r="C4" s="239" t="s">
        <v>47</v>
      </c>
      <c r="D4" s="239" t="s">
        <v>48</v>
      </c>
      <c r="E4" s="269" t="s">
        <v>151</v>
      </c>
      <c r="F4" s="240" t="s">
        <v>49</v>
      </c>
    </row>
    <row r="5" spans="1:6" s="31" customFormat="1" ht="22.5" customHeight="1">
      <c r="A5" s="277"/>
      <c r="B5" s="268"/>
      <c r="C5" s="268"/>
      <c r="D5" s="268"/>
      <c r="E5" s="270"/>
      <c r="F5" s="271"/>
    </row>
    <row r="6" spans="1:6" ht="18.75" customHeight="1">
      <c r="A6" s="32"/>
      <c r="B6" s="33"/>
      <c r="C6" s="34"/>
      <c r="D6" s="34"/>
      <c r="E6" s="35"/>
      <c r="F6" s="36"/>
    </row>
    <row r="7" spans="1:6" ht="12.75">
      <c r="A7" s="37"/>
      <c r="B7" s="38"/>
      <c r="C7" s="38"/>
      <c r="D7" s="39"/>
      <c r="E7" s="40"/>
      <c r="F7" s="41"/>
    </row>
    <row r="8" spans="1:6" ht="12.75">
      <c r="A8" s="37"/>
      <c r="B8" s="38"/>
      <c r="C8" s="38"/>
      <c r="D8" s="39"/>
      <c r="E8" s="40"/>
      <c r="F8" s="41"/>
    </row>
    <row r="9" spans="1:6" ht="12.75">
      <c r="A9" s="37"/>
      <c r="B9" s="38"/>
      <c r="C9" s="38"/>
      <c r="D9" s="39"/>
      <c r="E9" s="40"/>
      <c r="F9" s="41"/>
    </row>
    <row r="10" spans="1:6" ht="12.75">
      <c r="A10" s="37"/>
      <c r="B10" s="38"/>
      <c r="C10" s="38"/>
      <c r="D10" s="39"/>
      <c r="E10" s="40"/>
      <c r="F10" s="41"/>
    </row>
    <row r="11" spans="1:6" ht="12.75">
      <c r="A11" s="37"/>
      <c r="B11" s="38"/>
      <c r="C11" s="38"/>
      <c r="D11" s="39"/>
      <c r="E11" s="40"/>
      <c r="F11" s="41"/>
    </row>
    <row r="12" spans="1:6" ht="12.75">
      <c r="A12" s="37"/>
      <c r="B12" s="38"/>
      <c r="C12" s="38"/>
      <c r="D12" s="39"/>
      <c r="E12" s="40"/>
      <c r="F12" s="41"/>
    </row>
    <row r="13" spans="1:6" ht="12.75">
      <c r="A13" s="37"/>
      <c r="B13" s="38"/>
      <c r="C13" s="38"/>
      <c r="D13" s="39"/>
      <c r="E13" s="40"/>
      <c r="F13" s="41"/>
    </row>
    <row r="14" spans="1:6" ht="12.75">
      <c r="A14" s="37"/>
      <c r="B14" s="38"/>
      <c r="C14" s="38"/>
      <c r="D14" s="39"/>
      <c r="E14" s="40"/>
      <c r="F14" s="41"/>
    </row>
    <row r="15" spans="1:6" ht="12.75">
      <c r="A15" s="37"/>
      <c r="B15" s="38"/>
      <c r="C15" s="38"/>
      <c r="D15" s="39"/>
      <c r="E15" s="40"/>
      <c r="F15" s="41"/>
    </row>
    <row r="16" spans="1:6" ht="12.75">
      <c r="A16" s="37"/>
      <c r="B16" s="38"/>
      <c r="C16" s="38"/>
      <c r="D16" s="39"/>
      <c r="E16" s="40"/>
      <c r="F16" s="41"/>
    </row>
    <row r="17" spans="1:6" ht="12.75">
      <c r="A17" s="37"/>
      <c r="B17" s="38"/>
      <c r="C17" s="38"/>
      <c r="D17" s="39"/>
      <c r="E17" s="40"/>
      <c r="F17" s="41"/>
    </row>
    <row r="18" spans="1:6" ht="12.75">
      <c r="A18" s="37"/>
      <c r="B18" s="38"/>
      <c r="C18" s="38"/>
      <c r="D18" s="39"/>
      <c r="E18" s="40"/>
      <c r="F18" s="41"/>
    </row>
    <row r="19" spans="1:6" ht="12.75">
      <c r="A19" s="37"/>
      <c r="B19" s="38"/>
      <c r="C19" s="38"/>
      <c r="D19" s="39"/>
      <c r="E19" s="40"/>
      <c r="F19" s="41"/>
    </row>
    <row r="20" spans="1:6" ht="12.75">
      <c r="A20" s="37"/>
      <c r="B20" s="38"/>
      <c r="C20" s="38"/>
      <c r="D20" s="39"/>
      <c r="E20" s="40"/>
      <c r="F20" s="41"/>
    </row>
    <row r="21" spans="1:6" ht="12.75">
      <c r="A21" s="37"/>
      <c r="B21" s="38"/>
      <c r="C21" s="38"/>
      <c r="D21" s="39"/>
      <c r="E21" s="40"/>
      <c r="F21" s="41"/>
    </row>
    <row r="22" spans="1:6" ht="12.75">
      <c r="A22" s="37"/>
      <c r="B22" s="38"/>
      <c r="C22" s="38"/>
      <c r="D22" s="39"/>
      <c r="E22" s="40"/>
      <c r="F22" s="41"/>
    </row>
    <row r="23" spans="1:6" ht="12.75">
      <c r="A23" s="37"/>
      <c r="B23" s="38"/>
      <c r="C23" s="38"/>
      <c r="D23" s="39"/>
      <c r="E23" s="40"/>
      <c r="F23" s="41"/>
    </row>
    <row r="24" spans="1:6" ht="12.75">
      <c r="A24" s="37"/>
      <c r="B24" s="38"/>
      <c r="C24" s="38"/>
      <c r="D24" s="39"/>
      <c r="E24" s="40"/>
      <c r="F24" s="41"/>
    </row>
    <row r="25" spans="1:6" ht="12.75">
      <c r="A25" s="37"/>
      <c r="B25" s="38"/>
      <c r="C25" s="38"/>
      <c r="D25" s="39"/>
      <c r="E25" s="40"/>
      <c r="F25" s="41"/>
    </row>
    <row r="26" spans="1:6" ht="12.75">
      <c r="A26" s="37"/>
      <c r="B26" s="38"/>
      <c r="C26" s="38"/>
      <c r="D26" s="39"/>
      <c r="E26" s="40"/>
      <c r="F26" s="41"/>
    </row>
    <row r="27" spans="1:6" ht="12.75">
      <c r="A27" s="37"/>
      <c r="B27" s="38"/>
      <c r="C27" s="38"/>
      <c r="D27" s="39"/>
      <c r="E27" s="40"/>
      <c r="F27" s="41"/>
    </row>
    <row r="28" spans="1:6" ht="12.75">
      <c r="A28" s="37"/>
      <c r="B28" s="38"/>
      <c r="C28" s="38"/>
      <c r="D28" s="39"/>
      <c r="E28" s="40"/>
      <c r="F28" s="41"/>
    </row>
    <row r="29" spans="1:6" ht="12.75">
      <c r="A29" s="37"/>
      <c r="B29" s="38"/>
      <c r="C29" s="38"/>
      <c r="D29" s="39"/>
      <c r="E29" s="40"/>
      <c r="F29" s="41"/>
    </row>
    <row r="30" spans="1:6" s="45" customFormat="1" ht="15.75" customHeight="1" thickBot="1">
      <c r="A30" s="42"/>
      <c r="B30" s="274" t="s">
        <v>45</v>
      </c>
      <c r="C30" s="274"/>
      <c r="D30" s="274"/>
      <c r="E30" s="43">
        <f>SUM(E6:E29)</f>
        <v>0</v>
      </c>
      <c r="F30" s="44">
        <f>SUM(F6:F29)</f>
        <v>0</v>
      </c>
    </row>
    <row r="31" spans="1:6" ht="55.5" customHeight="1">
      <c r="A31" s="272" t="s">
        <v>153</v>
      </c>
      <c r="B31" s="273"/>
      <c r="C31" s="273"/>
      <c r="D31" s="273"/>
      <c r="E31" s="273"/>
      <c r="F31" s="273"/>
    </row>
  </sheetData>
  <sheetProtection/>
  <mergeCells count="11">
    <mergeCell ref="C4:C5"/>
    <mergeCell ref="D4:D5"/>
    <mergeCell ref="E4:E5"/>
    <mergeCell ref="F4:F5"/>
    <mergeCell ref="A31:F31"/>
    <mergeCell ref="A1:F1"/>
    <mergeCell ref="B30:D30"/>
    <mergeCell ref="A2:F2"/>
    <mergeCell ref="B3:F3"/>
    <mergeCell ref="A4:A5"/>
    <mergeCell ref="B4:B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rgb="FF00B0F0"/>
  </sheetPr>
  <dimension ref="A1:L234"/>
  <sheetViews>
    <sheetView zoomScaleSheetLayoutView="85" zoomScalePageLayoutView="0" workbookViewId="0" topLeftCell="A226">
      <selection activeCell="B237" sqref="B237"/>
    </sheetView>
  </sheetViews>
  <sheetFormatPr defaultColWidth="9.140625" defaultRowHeight="24" customHeight="1"/>
  <cols>
    <col min="1" max="2" width="33.140625" style="161" customWidth="1"/>
    <col min="3" max="3" width="36.7109375" style="155" customWidth="1"/>
    <col min="4" max="4" width="13.421875" style="155" customWidth="1"/>
    <col min="5" max="5" width="8.421875" style="155" customWidth="1"/>
    <col min="6" max="6" width="7.28125" style="155" customWidth="1"/>
    <col min="7" max="7" width="13.28125" style="162" customWidth="1"/>
    <col min="8" max="8" width="8.00390625" style="155" customWidth="1"/>
    <col min="9" max="9" width="7.28125" style="155" customWidth="1"/>
    <col min="10" max="10" width="17.7109375" style="155" customWidth="1"/>
    <col min="11" max="16" width="21.140625" style="155" customWidth="1"/>
    <col min="17" max="16384" width="9.140625" style="155" customWidth="1"/>
  </cols>
  <sheetData>
    <row r="1" spans="1:11" ht="24" customHeight="1">
      <c r="A1" s="291" t="s">
        <v>573</v>
      </c>
      <c r="B1" s="291"/>
      <c r="C1" s="291"/>
      <c r="D1" s="291"/>
      <c r="E1" s="291"/>
      <c r="F1" s="291"/>
      <c r="G1" s="291"/>
      <c r="H1" s="291"/>
      <c r="I1" s="291"/>
      <c r="J1" s="291"/>
      <c r="K1" s="291"/>
    </row>
    <row r="2" spans="1:11" ht="24" customHeight="1" thickBot="1">
      <c r="A2" s="292" t="s">
        <v>574</v>
      </c>
      <c r="B2" s="292"/>
      <c r="C2" s="292"/>
      <c r="D2" s="292"/>
      <c r="E2" s="292"/>
      <c r="F2" s="292"/>
      <c r="G2" s="292"/>
      <c r="H2" s="292"/>
      <c r="I2" s="292"/>
      <c r="J2" s="292"/>
      <c r="K2" s="292"/>
    </row>
    <row r="3" spans="1:11" ht="32.25" customHeight="1">
      <c r="A3" s="192" t="s">
        <v>29</v>
      </c>
      <c r="B3" s="194" t="s">
        <v>30</v>
      </c>
      <c r="C3" s="194" t="s">
        <v>17</v>
      </c>
      <c r="D3" s="194" t="s">
        <v>31</v>
      </c>
      <c r="E3" s="194"/>
      <c r="F3" s="194"/>
      <c r="G3" s="194" t="s">
        <v>32</v>
      </c>
      <c r="H3" s="194"/>
      <c r="I3" s="194"/>
      <c r="J3" s="194" t="s">
        <v>21</v>
      </c>
      <c r="K3" s="198" t="s">
        <v>26</v>
      </c>
    </row>
    <row r="4" spans="1:11" ht="36" customHeight="1">
      <c r="A4" s="193"/>
      <c r="B4" s="195"/>
      <c r="C4" s="195"/>
      <c r="D4" s="180" t="s">
        <v>33</v>
      </c>
      <c r="E4" s="180" t="s">
        <v>34</v>
      </c>
      <c r="F4" s="180" t="s">
        <v>35</v>
      </c>
      <c r="G4" s="180" t="s">
        <v>33</v>
      </c>
      <c r="H4" s="180" t="s">
        <v>34</v>
      </c>
      <c r="I4" s="180" t="s">
        <v>35</v>
      </c>
      <c r="J4" s="195"/>
      <c r="K4" s="199"/>
    </row>
    <row r="5" spans="1:11" s="157" customFormat="1" ht="39.75" customHeight="1">
      <c r="A5" s="172" t="s">
        <v>437</v>
      </c>
      <c r="B5" s="172" t="s">
        <v>439</v>
      </c>
      <c r="C5" s="172" t="s">
        <v>441</v>
      </c>
      <c r="D5" s="156">
        <f>67873.2+51622.5</f>
        <v>119495.7</v>
      </c>
      <c r="E5" s="177"/>
      <c r="F5" s="177"/>
      <c r="G5" s="156">
        <v>0</v>
      </c>
      <c r="H5" s="177"/>
      <c r="I5" s="177"/>
      <c r="J5" s="175" t="s">
        <v>545</v>
      </c>
      <c r="K5" s="181"/>
    </row>
    <row r="6" spans="1:11" s="157" customFormat="1" ht="39.75" customHeight="1">
      <c r="A6" s="172" t="s">
        <v>438</v>
      </c>
      <c r="B6" s="172" t="s">
        <v>440</v>
      </c>
      <c r="C6" s="172" t="s">
        <v>295</v>
      </c>
      <c r="D6" s="156">
        <f>35815</f>
        <v>35815</v>
      </c>
      <c r="E6" s="177"/>
      <c r="F6" s="177"/>
      <c r="G6" s="156">
        <v>0</v>
      </c>
      <c r="H6" s="177"/>
      <c r="I6" s="177"/>
      <c r="J6" s="175" t="s">
        <v>545</v>
      </c>
      <c r="K6" s="181"/>
    </row>
    <row r="7" spans="1:11" s="157" customFormat="1" ht="39.75" customHeight="1">
      <c r="A7" s="172" t="s">
        <v>214</v>
      </c>
      <c r="B7" s="172" t="s">
        <v>174</v>
      </c>
      <c r="C7" s="172" t="s">
        <v>175</v>
      </c>
      <c r="D7" s="156">
        <v>3469.66</v>
      </c>
      <c r="E7" s="177"/>
      <c r="F7" s="177"/>
      <c r="G7" s="156">
        <v>2602.21</v>
      </c>
      <c r="H7" s="177"/>
      <c r="I7" s="177"/>
      <c r="J7" s="175" t="s">
        <v>545</v>
      </c>
      <c r="K7" s="181"/>
    </row>
    <row r="8" spans="1:11" s="157" customFormat="1" ht="39.75" customHeight="1">
      <c r="A8" s="172" t="s">
        <v>197</v>
      </c>
      <c r="B8" s="172" t="s">
        <v>198</v>
      </c>
      <c r="C8" s="172" t="s">
        <v>175</v>
      </c>
      <c r="D8" s="156">
        <f>1000*1.2549</f>
        <v>1254.8999999999999</v>
      </c>
      <c r="E8" s="177"/>
      <c r="F8" s="177"/>
      <c r="G8" s="156"/>
      <c r="H8" s="177"/>
      <c r="I8" s="177"/>
      <c r="J8" s="175" t="s">
        <v>545</v>
      </c>
      <c r="K8" s="181"/>
    </row>
    <row r="9" spans="1:11" s="157" customFormat="1" ht="39.75" customHeight="1">
      <c r="A9" s="172" t="s">
        <v>215</v>
      </c>
      <c r="B9" s="172" t="s">
        <v>249</v>
      </c>
      <c r="C9" s="172" t="s">
        <v>284</v>
      </c>
      <c r="D9" s="156">
        <f>400/0.8</f>
        <v>500</v>
      </c>
      <c r="E9" s="177"/>
      <c r="F9" s="177"/>
      <c r="G9" s="156">
        <v>1734.76</v>
      </c>
      <c r="H9" s="177"/>
      <c r="I9" s="177"/>
      <c r="J9" s="175" t="s">
        <v>545</v>
      </c>
      <c r="K9" s="181"/>
    </row>
    <row r="10" spans="1:11" s="157" customFormat="1" ht="39.75" customHeight="1">
      <c r="A10" s="172" t="s">
        <v>216</v>
      </c>
      <c r="B10" s="172" t="s">
        <v>249</v>
      </c>
      <c r="C10" s="172" t="s">
        <v>284</v>
      </c>
      <c r="D10" s="156">
        <f>300/0.8</f>
        <v>375</v>
      </c>
      <c r="E10" s="177"/>
      <c r="F10" s="177"/>
      <c r="G10" s="156">
        <v>0</v>
      </c>
      <c r="H10" s="177"/>
      <c r="I10" s="177"/>
      <c r="J10" s="175" t="s">
        <v>545</v>
      </c>
      <c r="K10" s="181"/>
    </row>
    <row r="11" spans="1:11" s="157" customFormat="1" ht="39.75" customHeight="1">
      <c r="A11" s="172" t="s">
        <v>217</v>
      </c>
      <c r="B11" s="172" t="s">
        <v>249</v>
      </c>
      <c r="C11" s="172" t="s">
        <v>284</v>
      </c>
      <c r="D11" s="156">
        <f>300/0.8</f>
        <v>375</v>
      </c>
      <c r="E11" s="177"/>
      <c r="F11" s="177"/>
      <c r="G11" s="156">
        <v>500</v>
      </c>
      <c r="H11" s="177"/>
      <c r="I11" s="177"/>
      <c r="J11" s="175" t="s">
        <v>545</v>
      </c>
      <c r="K11" s="181"/>
    </row>
    <row r="12" spans="1:11" s="157" customFormat="1" ht="39.75" customHeight="1">
      <c r="A12" s="172" t="s">
        <v>218</v>
      </c>
      <c r="B12" s="172" t="s">
        <v>249</v>
      </c>
      <c r="C12" s="172" t="s">
        <v>284</v>
      </c>
      <c r="D12" s="156">
        <v>1000</v>
      </c>
      <c r="E12" s="177"/>
      <c r="F12" s="177"/>
      <c r="G12" s="156">
        <v>375</v>
      </c>
      <c r="H12" s="177"/>
      <c r="I12" s="177"/>
      <c r="J12" s="175" t="s">
        <v>545</v>
      </c>
      <c r="K12" s="181"/>
    </row>
    <row r="13" spans="1:11" s="157" customFormat="1" ht="39.75" customHeight="1">
      <c r="A13" s="172" t="s">
        <v>219</v>
      </c>
      <c r="B13" s="172" t="s">
        <v>324</v>
      </c>
      <c r="C13" s="172" t="s">
        <v>284</v>
      </c>
      <c r="D13" s="156">
        <v>750</v>
      </c>
      <c r="E13" s="177"/>
      <c r="F13" s="177"/>
      <c r="G13" s="156">
        <v>375</v>
      </c>
      <c r="H13" s="177"/>
      <c r="I13" s="177"/>
      <c r="J13" s="175" t="s">
        <v>545</v>
      </c>
      <c r="K13" s="181"/>
    </row>
    <row r="14" spans="1:11" s="157" customFormat="1" ht="39.75" customHeight="1">
      <c r="A14" s="172" t="s">
        <v>207</v>
      </c>
      <c r="B14" s="172" t="s">
        <v>210</v>
      </c>
      <c r="C14" s="172" t="s">
        <v>284</v>
      </c>
      <c r="D14" s="156">
        <v>3400</v>
      </c>
      <c r="E14" s="177"/>
      <c r="F14" s="177"/>
      <c r="G14" s="156">
        <v>1000</v>
      </c>
      <c r="H14" s="177"/>
      <c r="I14" s="177"/>
      <c r="J14" s="175" t="s">
        <v>545</v>
      </c>
      <c r="K14" s="181"/>
    </row>
    <row r="15" spans="1:11" s="157" customFormat="1" ht="39.75" customHeight="1">
      <c r="A15" s="172" t="s">
        <v>220</v>
      </c>
      <c r="B15" s="172" t="s">
        <v>251</v>
      </c>
      <c r="C15" s="172" t="s">
        <v>284</v>
      </c>
      <c r="D15" s="156">
        <f>120*2</f>
        <v>240</v>
      </c>
      <c r="E15" s="177"/>
      <c r="F15" s="177"/>
      <c r="G15" s="156">
        <v>750</v>
      </c>
      <c r="H15" s="177"/>
      <c r="I15" s="177"/>
      <c r="J15" s="175" t="s">
        <v>545</v>
      </c>
      <c r="K15" s="181"/>
    </row>
    <row r="16" spans="1:11" s="157" customFormat="1" ht="39.75" customHeight="1">
      <c r="A16" s="172" t="s">
        <v>220</v>
      </c>
      <c r="B16" s="172" t="s">
        <v>211</v>
      </c>
      <c r="C16" s="172" t="s">
        <v>284</v>
      </c>
      <c r="D16" s="156">
        <f>130*9</f>
        <v>1170</v>
      </c>
      <c r="E16" s="177"/>
      <c r="F16" s="177"/>
      <c r="G16" s="156">
        <v>3400</v>
      </c>
      <c r="H16" s="177"/>
      <c r="I16" s="177"/>
      <c r="J16" s="175" t="s">
        <v>545</v>
      </c>
      <c r="K16" s="181"/>
    </row>
    <row r="17" spans="1:11" s="157" customFormat="1" ht="39.75" customHeight="1">
      <c r="A17" s="172" t="s">
        <v>203</v>
      </c>
      <c r="B17" s="172" t="s">
        <v>252</v>
      </c>
      <c r="C17" s="172" t="s">
        <v>284</v>
      </c>
      <c r="D17" s="156">
        <v>1215.5</v>
      </c>
      <c r="E17" s="177"/>
      <c r="F17" s="177"/>
      <c r="G17" s="156">
        <v>240</v>
      </c>
      <c r="H17" s="177"/>
      <c r="I17" s="177"/>
      <c r="J17" s="175" t="s">
        <v>545</v>
      </c>
      <c r="K17" s="181"/>
    </row>
    <row r="18" spans="1:11" s="157" customFormat="1" ht="39.75" customHeight="1">
      <c r="A18" s="172" t="s">
        <v>203</v>
      </c>
      <c r="B18" s="172" t="s">
        <v>253</v>
      </c>
      <c r="C18" s="172" t="s">
        <v>284</v>
      </c>
      <c r="D18" s="156">
        <v>3145.5</v>
      </c>
      <c r="E18" s="177"/>
      <c r="F18" s="177"/>
      <c r="G18" s="156">
        <v>1170</v>
      </c>
      <c r="H18" s="177"/>
      <c r="I18" s="177"/>
      <c r="J18" s="175" t="s">
        <v>545</v>
      </c>
      <c r="K18" s="181"/>
    </row>
    <row r="19" spans="1:11" s="157" customFormat="1" ht="39.75" customHeight="1">
      <c r="A19" s="172" t="s">
        <v>203</v>
      </c>
      <c r="B19" s="172" t="s">
        <v>192</v>
      </c>
      <c r="C19" s="172" t="s">
        <v>284</v>
      </c>
      <c r="D19" s="156">
        <v>1085</v>
      </c>
      <c r="E19" s="177"/>
      <c r="F19" s="177"/>
      <c r="G19" s="156">
        <v>1215.5</v>
      </c>
      <c r="H19" s="177"/>
      <c r="I19" s="177"/>
      <c r="J19" s="175" t="s">
        <v>545</v>
      </c>
      <c r="K19" s="181"/>
    </row>
    <row r="20" spans="1:11" s="157" customFormat="1" ht="39.75" customHeight="1">
      <c r="A20" s="172" t="s">
        <v>203</v>
      </c>
      <c r="B20" s="172" t="s">
        <v>190</v>
      </c>
      <c r="C20" s="172" t="s">
        <v>284</v>
      </c>
      <c r="D20" s="156">
        <v>1213.5</v>
      </c>
      <c r="E20" s="177"/>
      <c r="F20" s="177"/>
      <c r="G20" s="156">
        <v>3145.5</v>
      </c>
      <c r="H20" s="177"/>
      <c r="I20" s="177"/>
      <c r="J20" s="175" t="s">
        <v>545</v>
      </c>
      <c r="K20" s="181"/>
    </row>
    <row r="21" spans="1:11" s="157" customFormat="1" ht="39.75" customHeight="1">
      <c r="A21" s="172" t="s">
        <v>203</v>
      </c>
      <c r="B21" s="172" t="s">
        <v>193</v>
      </c>
      <c r="C21" s="172" t="s">
        <v>284</v>
      </c>
      <c r="D21" s="156">
        <v>205</v>
      </c>
      <c r="E21" s="177"/>
      <c r="F21" s="177"/>
      <c r="G21" s="156">
        <v>1085</v>
      </c>
      <c r="H21" s="177"/>
      <c r="I21" s="177"/>
      <c r="J21" s="175" t="s">
        <v>545</v>
      </c>
      <c r="K21" s="181"/>
    </row>
    <row r="22" spans="1:11" s="157" customFormat="1" ht="39.75" customHeight="1">
      <c r="A22" s="172" t="s">
        <v>203</v>
      </c>
      <c r="B22" s="172" t="s">
        <v>254</v>
      </c>
      <c r="C22" s="172" t="s">
        <v>284</v>
      </c>
      <c r="D22" s="156">
        <v>420</v>
      </c>
      <c r="E22" s="177"/>
      <c r="F22" s="177"/>
      <c r="G22" s="156">
        <v>1213.5</v>
      </c>
      <c r="H22" s="177"/>
      <c r="I22" s="177"/>
      <c r="J22" s="175" t="s">
        <v>545</v>
      </c>
      <c r="K22" s="181"/>
    </row>
    <row r="23" spans="1:11" s="157" customFormat="1" ht="39.75" customHeight="1">
      <c r="A23" s="172" t="s">
        <v>203</v>
      </c>
      <c r="B23" s="172" t="s">
        <v>255</v>
      </c>
      <c r="C23" s="172" t="s">
        <v>284</v>
      </c>
      <c r="D23" s="156">
        <v>1200</v>
      </c>
      <c r="E23" s="177"/>
      <c r="F23" s="177"/>
      <c r="G23" s="156">
        <v>205</v>
      </c>
      <c r="H23" s="177"/>
      <c r="I23" s="177"/>
      <c r="J23" s="175" t="s">
        <v>545</v>
      </c>
      <c r="K23" s="181"/>
    </row>
    <row r="24" spans="1:11" s="157" customFormat="1" ht="39.75" customHeight="1">
      <c r="A24" s="172" t="s">
        <v>203</v>
      </c>
      <c r="B24" s="172" t="s">
        <v>256</v>
      </c>
      <c r="C24" s="172" t="s">
        <v>284</v>
      </c>
      <c r="D24" s="156">
        <v>120</v>
      </c>
      <c r="E24" s="177"/>
      <c r="F24" s="177"/>
      <c r="G24" s="156">
        <v>420</v>
      </c>
      <c r="H24" s="177"/>
      <c r="I24" s="177"/>
      <c r="J24" s="175" t="s">
        <v>545</v>
      </c>
      <c r="K24" s="181"/>
    </row>
    <row r="25" spans="1:11" s="157" customFormat="1" ht="39.75" customHeight="1">
      <c r="A25" s="172" t="s">
        <v>203</v>
      </c>
      <c r="B25" s="172" t="s">
        <v>257</v>
      </c>
      <c r="C25" s="172" t="s">
        <v>284</v>
      </c>
      <c r="D25" s="156">
        <v>300</v>
      </c>
      <c r="E25" s="177"/>
      <c r="F25" s="177"/>
      <c r="G25" s="156">
        <v>1200</v>
      </c>
      <c r="H25" s="177"/>
      <c r="I25" s="177"/>
      <c r="J25" s="175" t="s">
        <v>545</v>
      </c>
      <c r="K25" s="181"/>
    </row>
    <row r="26" spans="1:11" s="157" customFormat="1" ht="39.75" customHeight="1">
      <c r="A26" s="172" t="s">
        <v>221</v>
      </c>
      <c r="B26" s="172" t="s">
        <v>210</v>
      </c>
      <c r="C26" s="172" t="s">
        <v>284</v>
      </c>
      <c r="D26" s="156">
        <v>2100</v>
      </c>
      <c r="E26" s="177"/>
      <c r="F26" s="177"/>
      <c r="G26" s="156">
        <v>120</v>
      </c>
      <c r="H26" s="177"/>
      <c r="I26" s="177"/>
      <c r="J26" s="175" t="s">
        <v>545</v>
      </c>
      <c r="K26" s="181"/>
    </row>
    <row r="27" spans="1:11" s="157" customFormat="1" ht="39.75" customHeight="1">
      <c r="A27" s="172" t="s">
        <v>222</v>
      </c>
      <c r="B27" s="172" t="s">
        <v>210</v>
      </c>
      <c r="C27" s="172" t="s">
        <v>284</v>
      </c>
      <c r="D27" s="156">
        <v>1500</v>
      </c>
      <c r="E27" s="177"/>
      <c r="F27" s="177"/>
      <c r="G27" s="156">
        <v>300</v>
      </c>
      <c r="H27" s="177"/>
      <c r="I27" s="177"/>
      <c r="J27" s="175" t="s">
        <v>545</v>
      </c>
      <c r="K27" s="181"/>
    </row>
    <row r="28" spans="1:11" s="157" customFormat="1" ht="39.75" customHeight="1">
      <c r="A28" s="172" t="s">
        <v>223</v>
      </c>
      <c r="B28" s="172" t="s">
        <v>324</v>
      </c>
      <c r="C28" s="172" t="s">
        <v>284</v>
      </c>
      <c r="D28" s="156">
        <v>400</v>
      </c>
      <c r="E28" s="177"/>
      <c r="F28" s="177"/>
      <c r="G28" s="156">
        <v>2100</v>
      </c>
      <c r="H28" s="177"/>
      <c r="I28" s="177"/>
      <c r="J28" s="175" t="s">
        <v>545</v>
      </c>
      <c r="K28" s="181"/>
    </row>
    <row r="29" spans="1:11" s="157" customFormat="1" ht="39.75" customHeight="1">
      <c r="A29" s="172" t="s">
        <v>442</v>
      </c>
      <c r="B29" s="172" t="s">
        <v>210</v>
      </c>
      <c r="C29" s="172" t="s">
        <v>284</v>
      </c>
      <c r="D29" s="156">
        <v>5476.75</v>
      </c>
      <c r="E29" s="177"/>
      <c r="F29" s="177"/>
      <c r="G29" s="156">
        <v>5476.75</v>
      </c>
      <c r="H29" s="177"/>
      <c r="I29" s="177"/>
      <c r="J29" s="175" t="s">
        <v>545</v>
      </c>
      <c r="K29" s="181"/>
    </row>
    <row r="30" spans="1:11" s="157" customFormat="1" ht="39.75" customHeight="1">
      <c r="A30" s="172" t="s">
        <v>443</v>
      </c>
      <c r="B30" s="172" t="s">
        <v>451</v>
      </c>
      <c r="C30" s="172" t="s">
        <v>295</v>
      </c>
      <c r="D30" s="156">
        <v>10000</v>
      </c>
      <c r="E30" s="177"/>
      <c r="F30" s="177"/>
      <c r="G30" s="156">
        <v>0</v>
      </c>
      <c r="H30" s="177"/>
      <c r="I30" s="177"/>
      <c r="J30" s="175" t="s">
        <v>545</v>
      </c>
      <c r="K30" s="181"/>
    </row>
    <row r="31" spans="1:11" s="157" customFormat="1" ht="39.75" customHeight="1">
      <c r="A31" s="172" t="s">
        <v>444</v>
      </c>
      <c r="B31" s="172" t="s">
        <v>452</v>
      </c>
      <c r="C31" s="172" t="s">
        <v>295</v>
      </c>
      <c r="D31" s="156">
        <v>8099</v>
      </c>
      <c r="E31" s="177"/>
      <c r="F31" s="177"/>
      <c r="G31" s="156">
        <v>8099</v>
      </c>
      <c r="H31" s="177"/>
      <c r="I31" s="177"/>
      <c r="J31" s="175" t="s">
        <v>545</v>
      </c>
      <c r="K31" s="181"/>
    </row>
    <row r="32" spans="1:11" s="157" customFormat="1" ht="39.75" customHeight="1">
      <c r="A32" s="172" t="s">
        <v>445</v>
      </c>
      <c r="B32" s="172" t="s">
        <v>453</v>
      </c>
      <c r="C32" s="172" t="s">
        <v>295</v>
      </c>
      <c r="D32" s="156">
        <v>15500</v>
      </c>
      <c r="E32" s="177"/>
      <c r="F32" s="177"/>
      <c r="G32" s="156">
        <v>9734</v>
      </c>
      <c r="H32" s="177"/>
      <c r="I32" s="177"/>
      <c r="J32" s="175" t="s">
        <v>545</v>
      </c>
      <c r="K32" s="181"/>
    </row>
    <row r="33" spans="1:11" s="157" customFormat="1" ht="39.75" customHeight="1">
      <c r="A33" s="172" t="s">
        <v>446</v>
      </c>
      <c r="B33" s="172" t="s">
        <v>454</v>
      </c>
      <c r="C33" s="172" t="s">
        <v>295</v>
      </c>
      <c r="D33" s="156">
        <v>24000</v>
      </c>
      <c r="E33" s="177"/>
      <c r="F33" s="177"/>
      <c r="G33" s="156">
        <v>24000</v>
      </c>
      <c r="H33" s="177"/>
      <c r="I33" s="177"/>
      <c r="J33" s="175" t="s">
        <v>545</v>
      </c>
      <c r="K33" s="181"/>
    </row>
    <row r="34" spans="1:11" s="157" customFormat="1" ht="39.75" customHeight="1">
      <c r="A34" s="172" t="s">
        <v>447</v>
      </c>
      <c r="B34" s="172" t="s">
        <v>455</v>
      </c>
      <c r="C34" s="172" t="s">
        <v>295</v>
      </c>
      <c r="D34" s="156">
        <f>41979+41979*10%</f>
        <v>46176.9</v>
      </c>
      <c r="E34" s="177"/>
      <c r="F34" s="177"/>
      <c r="G34" s="156">
        <v>46176.9</v>
      </c>
      <c r="H34" s="177"/>
      <c r="I34" s="177"/>
      <c r="J34" s="175" t="s">
        <v>545</v>
      </c>
      <c r="K34" s="181"/>
    </row>
    <row r="35" spans="1:11" s="157" customFormat="1" ht="39.75" customHeight="1">
      <c r="A35" s="172" t="s">
        <v>448</v>
      </c>
      <c r="B35" s="172" t="s">
        <v>456</v>
      </c>
      <c r="C35" s="172" t="s">
        <v>295</v>
      </c>
      <c r="D35" s="156">
        <v>3599</v>
      </c>
      <c r="E35" s="177"/>
      <c r="F35" s="177"/>
      <c r="G35" s="156">
        <v>0</v>
      </c>
      <c r="H35" s="177"/>
      <c r="I35" s="177"/>
      <c r="J35" s="175" t="s">
        <v>545</v>
      </c>
      <c r="K35" s="181"/>
    </row>
    <row r="36" spans="1:11" s="157" customFormat="1" ht="39.75" customHeight="1">
      <c r="A36" s="172" t="s">
        <v>449</v>
      </c>
      <c r="B36" s="172" t="s">
        <v>457</v>
      </c>
      <c r="C36" s="172" t="s">
        <v>295</v>
      </c>
      <c r="D36" s="156">
        <v>1000</v>
      </c>
      <c r="E36" s="177"/>
      <c r="F36" s="177"/>
      <c r="G36" s="156">
        <v>0</v>
      </c>
      <c r="H36" s="177"/>
      <c r="I36" s="177"/>
      <c r="J36" s="175" t="s">
        <v>545</v>
      </c>
      <c r="K36" s="181"/>
    </row>
    <row r="37" spans="1:11" s="157" customFormat="1" ht="39.75" customHeight="1">
      <c r="A37" s="172" t="s">
        <v>450</v>
      </c>
      <c r="B37" s="172" t="s">
        <v>458</v>
      </c>
      <c r="C37" s="172" t="s">
        <v>295</v>
      </c>
      <c r="D37" s="156">
        <f>2350*(2.75+6.25)</f>
        <v>21150</v>
      </c>
      <c r="E37" s="177"/>
      <c r="F37" s="177"/>
      <c r="G37" s="156">
        <v>0</v>
      </c>
      <c r="H37" s="177"/>
      <c r="I37" s="177"/>
      <c r="J37" s="175" t="s">
        <v>545</v>
      </c>
      <c r="K37" s="181"/>
    </row>
    <row r="38" spans="1:11" s="157" customFormat="1" ht="39.75" customHeight="1">
      <c r="A38" s="172" t="s">
        <v>173</v>
      </c>
      <c r="B38" s="172" t="s">
        <v>258</v>
      </c>
      <c r="C38" s="172" t="s">
        <v>285</v>
      </c>
      <c r="D38" s="156">
        <f>5100*12</f>
        <v>61200</v>
      </c>
      <c r="E38" s="177"/>
      <c r="F38" s="177"/>
      <c r="G38" s="156">
        <v>45900</v>
      </c>
      <c r="H38" s="177"/>
      <c r="I38" s="177"/>
      <c r="J38" s="175" t="s">
        <v>545</v>
      </c>
      <c r="K38" s="181"/>
    </row>
    <row r="39" spans="1:11" s="157" customFormat="1" ht="39.75" customHeight="1">
      <c r="A39" s="172" t="s">
        <v>224</v>
      </c>
      <c r="B39" s="172" t="s">
        <v>325</v>
      </c>
      <c r="C39" s="172" t="s">
        <v>286</v>
      </c>
      <c r="D39" s="156">
        <f>12*4072</f>
        <v>48864</v>
      </c>
      <c r="E39" s="177"/>
      <c r="F39" s="177"/>
      <c r="G39" s="156">
        <v>32576</v>
      </c>
      <c r="H39" s="177"/>
      <c r="I39" s="177"/>
      <c r="J39" s="175" t="s">
        <v>545</v>
      </c>
      <c r="K39" s="181"/>
    </row>
    <row r="40" spans="1:11" s="157" customFormat="1" ht="39.75" customHeight="1">
      <c r="A40" s="172" t="s">
        <v>179</v>
      </c>
      <c r="B40" s="172" t="s">
        <v>259</v>
      </c>
      <c r="C40" s="172" t="s">
        <v>178</v>
      </c>
      <c r="D40" s="156">
        <f>400*2*12*1.57</f>
        <v>15072</v>
      </c>
      <c r="E40" s="177"/>
      <c r="F40" s="177"/>
      <c r="G40" s="156">
        <v>10003.24</v>
      </c>
      <c r="H40" s="177"/>
      <c r="I40" s="177"/>
      <c r="J40" s="175" t="s">
        <v>545</v>
      </c>
      <c r="K40" s="181"/>
    </row>
    <row r="41" spans="1:11" s="157" customFormat="1" ht="39.75" customHeight="1">
      <c r="A41" s="172" t="s">
        <v>176</v>
      </c>
      <c r="B41" s="172" t="s">
        <v>177</v>
      </c>
      <c r="C41" s="172" t="s">
        <v>178</v>
      </c>
      <c r="D41" s="156">
        <f>200*2*12*1.59</f>
        <v>7632</v>
      </c>
      <c r="E41" s="177"/>
      <c r="F41" s="177"/>
      <c r="G41" s="156">
        <v>7632</v>
      </c>
      <c r="H41" s="177"/>
      <c r="I41" s="177"/>
      <c r="J41" s="175" t="s">
        <v>545</v>
      </c>
      <c r="K41" s="181"/>
    </row>
    <row r="42" spans="1:11" s="157" customFormat="1" ht="39.75" customHeight="1">
      <c r="A42" s="172" t="s">
        <v>180</v>
      </c>
      <c r="B42" s="172" t="s">
        <v>181</v>
      </c>
      <c r="C42" s="172" t="s">
        <v>287</v>
      </c>
      <c r="D42" s="156">
        <f>666.67*12-0.04</f>
        <v>7999.999999999999</v>
      </c>
      <c r="E42" s="177"/>
      <c r="F42" s="177"/>
      <c r="G42" s="156">
        <v>6333.32</v>
      </c>
      <c r="H42" s="177"/>
      <c r="I42" s="177"/>
      <c r="J42" s="175" t="s">
        <v>545</v>
      </c>
      <c r="K42" s="181"/>
    </row>
    <row r="43" spans="1:11" s="157" customFormat="1" ht="39.75" customHeight="1">
      <c r="A43" s="172" t="s">
        <v>201</v>
      </c>
      <c r="B43" s="172" t="s">
        <v>260</v>
      </c>
      <c r="C43" s="172" t="s">
        <v>326</v>
      </c>
      <c r="D43" s="156">
        <f>2*134+50</f>
        <v>318</v>
      </c>
      <c r="E43" s="177"/>
      <c r="F43" s="177"/>
      <c r="G43" s="156">
        <v>318</v>
      </c>
      <c r="H43" s="177"/>
      <c r="I43" s="177"/>
      <c r="J43" s="175" t="s">
        <v>545</v>
      </c>
      <c r="K43" s="181"/>
    </row>
    <row r="44" spans="1:11" s="157" customFormat="1" ht="39.75" customHeight="1">
      <c r="A44" s="172" t="s">
        <v>182</v>
      </c>
      <c r="B44" s="172" t="s">
        <v>261</v>
      </c>
      <c r="C44" s="172" t="s">
        <v>289</v>
      </c>
      <c r="D44" s="156">
        <v>3000</v>
      </c>
      <c r="E44" s="177"/>
      <c r="F44" s="177"/>
      <c r="G44" s="156">
        <v>903.72</v>
      </c>
      <c r="H44" s="177"/>
      <c r="I44" s="177"/>
      <c r="J44" s="175" t="s">
        <v>545</v>
      </c>
      <c r="K44" s="181"/>
    </row>
    <row r="45" spans="1:11" s="157" customFormat="1" ht="39.75" customHeight="1">
      <c r="A45" s="172" t="s">
        <v>225</v>
      </c>
      <c r="B45" s="172" t="s">
        <v>261</v>
      </c>
      <c r="C45" s="172"/>
      <c r="D45" s="156"/>
      <c r="E45" s="177"/>
      <c r="F45" s="177"/>
      <c r="G45" s="156">
        <v>125.5</v>
      </c>
      <c r="H45" s="177"/>
      <c r="I45" s="177"/>
      <c r="J45" s="175" t="s">
        <v>545</v>
      </c>
      <c r="K45" s="181"/>
    </row>
    <row r="46" spans="1:11" s="157" customFormat="1" ht="39.75" customHeight="1">
      <c r="A46" s="172" t="s">
        <v>182</v>
      </c>
      <c r="B46" s="172" t="s">
        <v>546</v>
      </c>
      <c r="C46" s="172" t="s">
        <v>289</v>
      </c>
      <c r="D46" s="156">
        <f>12*500</f>
        <v>6000</v>
      </c>
      <c r="E46" s="177"/>
      <c r="F46" s="177"/>
      <c r="G46" s="156">
        <v>4500</v>
      </c>
      <c r="H46" s="177"/>
      <c r="I46" s="177"/>
      <c r="J46" s="175" t="s">
        <v>545</v>
      </c>
      <c r="K46" s="181"/>
    </row>
    <row r="47" spans="1:11" s="157" customFormat="1" ht="39.75" customHeight="1">
      <c r="A47" s="172" t="s">
        <v>226</v>
      </c>
      <c r="B47" s="172" t="s">
        <v>262</v>
      </c>
      <c r="C47" s="172" t="s">
        <v>290</v>
      </c>
      <c r="D47" s="156">
        <v>1200</v>
      </c>
      <c r="E47" s="177"/>
      <c r="F47" s="177"/>
      <c r="G47" s="156">
        <v>617</v>
      </c>
      <c r="H47" s="177"/>
      <c r="I47" s="177"/>
      <c r="J47" s="175" t="s">
        <v>545</v>
      </c>
      <c r="K47" s="181"/>
    </row>
    <row r="48" spans="1:11" s="157" customFormat="1" ht="39.75" customHeight="1">
      <c r="A48" s="172" t="s">
        <v>185</v>
      </c>
      <c r="B48" s="172" t="s">
        <v>263</v>
      </c>
      <c r="C48" s="172" t="s">
        <v>183</v>
      </c>
      <c r="D48" s="156">
        <v>2475</v>
      </c>
      <c r="E48" s="177"/>
      <c r="F48" s="177"/>
      <c r="G48" s="156">
        <v>300</v>
      </c>
      <c r="H48" s="177"/>
      <c r="I48" s="177"/>
      <c r="J48" s="175" t="s">
        <v>545</v>
      </c>
      <c r="K48" s="181"/>
    </row>
    <row r="49" spans="1:11" s="157" customFormat="1" ht="39.75" customHeight="1">
      <c r="A49" s="172" t="s">
        <v>196</v>
      </c>
      <c r="B49" s="172" t="s">
        <v>184</v>
      </c>
      <c r="C49" s="172" t="s">
        <v>327</v>
      </c>
      <c r="D49" s="156">
        <f>2000+178</f>
        <v>2178</v>
      </c>
      <c r="E49" s="177"/>
      <c r="F49" s="177"/>
      <c r="G49" s="156">
        <v>2178</v>
      </c>
      <c r="H49" s="177"/>
      <c r="I49" s="177"/>
      <c r="J49" s="175" t="s">
        <v>545</v>
      </c>
      <c r="K49" s="181"/>
    </row>
    <row r="50" spans="1:11" s="157" customFormat="1" ht="39.75" customHeight="1">
      <c r="A50" s="172" t="s">
        <v>227</v>
      </c>
      <c r="B50" s="172" t="s">
        <v>209</v>
      </c>
      <c r="C50" s="172" t="s">
        <v>291</v>
      </c>
      <c r="D50" s="156">
        <v>1000</v>
      </c>
      <c r="E50" s="177"/>
      <c r="F50" s="177"/>
      <c r="G50" s="156">
        <v>1000</v>
      </c>
      <c r="H50" s="177"/>
      <c r="I50" s="177"/>
      <c r="J50" s="175" t="s">
        <v>545</v>
      </c>
      <c r="K50" s="181"/>
    </row>
    <row r="51" spans="1:11" s="157" customFormat="1" ht="39.75" customHeight="1">
      <c r="A51" s="172" t="s">
        <v>227</v>
      </c>
      <c r="B51" s="172" t="s">
        <v>209</v>
      </c>
      <c r="C51" s="172" t="s">
        <v>291</v>
      </c>
      <c r="D51" s="156">
        <v>2250</v>
      </c>
      <c r="E51" s="177"/>
      <c r="F51" s="177"/>
      <c r="G51" s="156">
        <v>2250</v>
      </c>
      <c r="H51" s="177"/>
      <c r="I51" s="177"/>
      <c r="J51" s="175" t="s">
        <v>545</v>
      </c>
      <c r="K51" s="181"/>
    </row>
    <row r="52" spans="1:11" s="157" customFormat="1" ht="39.75" customHeight="1">
      <c r="A52" s="172" t="s">
        <v>227</v>
      </c>
      <c r="B52" s="172" t="s">
        <v>209</v>
      </c>
      <c r="C52" s="172" t="s">
        <v>291</v>
      </c>
      <c r="D52" s="156">
        <v>200</v>
      </c>
      <c r="E52" s="177"/>
      <c r="F52" s="177"/>
      <c r="G52" s="156">
        <v>200</v>
      </c>
      <c r="H52" s="177"/>
      <c r="I52" s="177"/>
      <c r="J52" s="175" t="s">
        <v>545</v>
      </c>
      <c r="K52" s="181"/>
    </row>
    <row r="53" spans="1:11" s="157" customFormat="1" ht="39.75" customHeight="1">
      <c r="A53" s="172" t="s">
        <v>228</v>
      </c>
      <c r="B53" s="172" t="s">
        <v>264</v>
      </c>
      <c r="C53" s="172" t="s">
        <v>183</v>
      </c>
      <c r="D53" s="156">
        <f>200*10</f>
        <v>2000</v>
      </c>
      <c r="E53" s="177"/>
      <c r="F53" s="177"/>
      <c r="G53" s="156">
        <v>1840</v>
      </c>
      <c r="H53" s="177"/>
      <c r="I53" s="177"/>
      <c r="J53" s="175" t="s">
        <v>545</v>
      </c>
      <c r="K53" s="181"/>
    </row>
    <row r="54" spans="1:11" s="157" customFormat="1" ht="39.75" customHeight="1">
      <c r="A54" s="172" t="s">
        <v>203</v>
      </c>
      <c r="B54" s="172" t="s">
        <v>252</v>
      </c>
      <c r="C54" s="172" t="s">
        <v>292</v>
      </c>
      <c r="D54" s="156">
        <v>813.5</v>
      </c>
      <c r="E54" s="177"/>
      <c r="F54" s="177"/>
      <c r="G54" s="156">
        <v>813.5</v>
      </c>
      <c r="H54" s="177"/>
      <c r="I54" s="177"/>
      <c r="J54" s="175" t="s">
        <v>545</v>
      </c>
      <c r="K54" s="181"/>
    </row>
    <row r="55" spans="1:11" s="157" customFormat="1" ht="39.75" customHeight="1">
      <c r="A55" s="172" t="s">
        <v>203</v>
      </c>
      <c r="B55" s="172" t="s">
        <v>253</v>
      </c>
      <c r="C55" s="172" t="s">
        <v>292</v>
      </c>
      <c r="D55" s="156">
        <v>1153.5</v>
      </c>
      <c r="E55" s="177"/>
      <c r="F55" s="177"/>
      <c r="G55" s="156">
        <v>1153.5</v>
      </c>
      <c r="H55" s="177"/>
      <c r="I55" s="177"/>
      <c r="J55" s="175" t="s">
        <v>545</v>
      </c>
      <c r="K55" s="181"/>
    </row>
    <row r="56" spans="1:11" s="157" customFormat="1" ht="39.75" customHeight="1">
      <c r="A56" s="172" t="s">
        <v>203</v>
      </c>
      <c r="B56" s="172" t="s">
        <v>192</v>
      </c>
      <c r="C56" s="172" t="s">
        <v>292</v>
      </c>
      <c r="D56" s="156">
        <v>660</v>
      </c>
      <c r="E56" s="177"/>
      <c r="F56" s="177"/>
      <c r="G56" s="156">
        <v>660</v>
      </c>
      <c r="H56" s="177"/>
      <c r="I56" s="177"/>
      <c r="J56" s="175" t="s">
        <v>545</v>
      </c>
      <c r="K56" s="181"/>
    </row>
    <row r="57" spans="1:11" s="157" customFormat="1" ht="39.75" customHeight="1">
      <c r="A57" s="172" t="s">
        <v>203</v>
      </c>
      <c r="B57" s="172" t="s">
        <v>265</v>
      </c>
      <c r="C57" s="172" t="s">
        <v>292</v>
      </c>
      <c r="D57" s="156">
        <v>600</v>
      </c>
      <c r="E57" s="177"/>
      <c r="F57" s="177"/>
      <c r="G57" s="156">
        <v>600</v>
      </c>
      <c r="H57" s="177"/>
      <c r="I57" s="177"/>
      <c r="J57" s="175" t="s">
        <v>545</v>
      </c>
      <c r="K57" s="181"/>
    </row>
    <row r="58" spans="1:11" s="157" customFormat="1" ht="39.75" customHeight="1">
      <c r="A58" s="172" t="s">
        <v>203</v>
      </c>
      <c r="B58" s="172" t="s">
        <v>190</v>
      </c>
      <c r="C58" s="172" t="s">
        <v>292</v>
      </c>
      <c r="D58" s="156">
        <v>419.5</v>
      </c>
      <c r="E58" s="177"/>
      <c r="F58" s="177"/>
      <c r="G58" s="156">
        <v>419.5</v>
      </c>
      <c r="H58" s="177"/>
      <c r="I58" s="177"/>
      <c r="J58" s="175" t="s">
        <v>545</v>
      </c>
      <c r="K58" s="181"/>
    </row>
    <row r="59" spans="1:11" s="157" customFormat="1" ht="39.75" customHeight="1">
      <c r="A59" s="172" t="s">
        <v>203</v>
      </c>
      <c r="B59" s="172" t="s">
        <v>191</v>
      </c>
      <c r="C59" s="172" t="s">
        <v>292</v>
      </c>
      <c r="D59" s="156">
        <v>135</v>
      </c>
      <c r="E59" s="177"/>
      <c r="F59" s="177"/>
      <c r="G59" s="156">
        <v>135</v>
      </c>
      <c r="H59" s="177"/>
      <c r="I59" s="177"/>
      <c r="J59" s="175" t="s">
        <v>545</v>
      </c>
      <c r="K59" s="181"/>
    </row>
    <row r="60" spans="1:11" s="157" customFormat="1" ht="39.75" customHeight="1">
      <c r="A60" s="172" t="s">
        <v>203</v>
      </c>
      <c r="B60" s="172" t="s">
        <v>194</v>
      </c>
      <c r="C60" s="172" t="s">
        <v>292</v>
      </c>
      <c r="D60" s="156">
        <v>1150</v>
      </c>
      <c r="E60" s="177"/>
      <c r="F60" s="177"/>
      <c r="G60" s="156">
        <v>1150</v>
      </c>
      <c r="H60" s="177"/>
      <c r="I60" s="177"/>
      <c r="J60" s="175" t="s">
        <v>545</v>
      </c>
      <c r="K60" s="181"/>
    </row>
    <row r="61" spans="1:11" s="157" customFormat="1" ht="39.75" customHeight="1">
      <c r="A61" s="172" t="s">
        <v>200</v>
      </c>
      <c r="B61" s="172" t="s">
        <v>306</v>
      </c>
      <c r="C61" s="172" t="s">
        <v>547</v>
      </c>
      <c r="D61" s="156">
        <v>2846.84</v>
      </c>
      <c r="E61" s="177"/>
      <c r="F61" s="177"/>
      <c r="G61" s="156">
        <v>2846.84</v>
      </c>
      <c r="H61" s="177"/>
      <c r="I61" s="177"/>
      <c r="J61" s="175" t="s">
        <v>545</v>
      </c>
      <c r="K61" s="181"/>
    </row>
    <row r="62" spans="1:11" s="157" customFormat="1" ht="39.75" customHeight="1">
      <c r="A62" s="172" t="s">
        <v>186</v>
      </c>
      <c r="B62" s="172" t="s">
        <v>187</v>
      </c>
      <c r="C62" s="172" t="s">
        <v>162</v>
      </c>
      <c r="D62" s="156" t="s">
        <v>465</v>
      </c>
      <c r="E62" s="177"/>
      <c r="F62" s="177"/>
      <c r="G62" s="156">
        <v>4482.79</v>
      </c>
      <c r="H62" s="177"/>
      <c r="I62" s="177"/>
      <c r="J62" s="175" t="s">
        <v>545</v>
      </c>
      <c r="K62" s="181"/>
    </row>
    <row r="63" spans="1:11" s="157" customFormat="1" ht="39.75" customHeight="1">
      <c r="A63" s="172" t="s">
        <v>229</v>
      </c>
      <c r="B63" s="172" t="s">
        <v>187</v>
      </c>
      <c r="C63" s="172" t="s">
        <v>293</v>
      </c>
      <c r="D63" s="156"/>
      <c r="E63" s="177"/>
      <c r="F63" s="177"/>
      <c r="G63" s="156">
        <v>236.5</v>
      </c>
      <c r="H63" s="177"/>
      <c r="I63" s="177"/>
      <c r="J63" s="175" t="s">
        <v>545</v>
      </c>
      <c r="K63" s="181"/>
    </row>
    <row r="64" spans="1:11" s="157" customFormat="1" ht="39.75" customHeight="1">
      <c r="A64" s="172" t="s">
        <v>230</v>
      </c>
      <c r="B64" s="172" t="s">
        <v>266</v>
      </c>
      <c r="C64" s="172" t="s">
        <v>183</v>
      </c>
      <c r="D64" s="156">
        <f>11*91</f>
        <v>1001</v>
      </c>
      <c r="E64" s="177"/>
      <c r="F64" s="177"/>
      <c r="G64" s="156">
        <v>728</v>
      </c>
      <c r="H64" s="177"/>
      <c r="I64" s="177"/>
      <c r="J64" s="175" t="s">
        <v>545</v>
      </c>
      <c r="K64" s="181"/>
    </row>
    <row r="65" spans="1:11" s="157" customFormat="1" ht="39.75" customHeight="1">
      <c r="A65" s="172" t="s">
        <v>231</v>
      </c>
      <c r="B65" s="172" t="s">
        <v>267</v>
      </c>
      <c r="C65" s="172" t="s">
        <v>291</v>
      </c>
      <c r="D65" s="156">
        <v>2110.4</v>
      </c>
      <c r="E65" s="177"/>
      <c r="F65" s="177"/>
      <c r="G65" s="156">
        <v>2110.4</v>
      </c>
      <c r="H65" s="177"/>
      <c r="I65" s="177"/>
      <c r="J65" s="175" t="s">
        <v>545</v>
      </c>
      <c r="K65" s="181"/>
    </row>
    <row r="66" spans="1:11" s="157" customFormat="1" ht="39.75" customHeight="1">
      <c r="A66" s="172" t="s">
        <v>232</v>
      </c>
      <c r="B66" s="172" t="s">
        <v>268</v>
      </c>
      <c r="C66" s="172" t="s">
        <v>294</v>
      </c>
      <c r="D66" s="156">
        <v>1367</v>
      </c>
      <c r="E66" s="177"/>
      <c r="F66" s="177"/>
      <c r="G66" s="156">
        <v>1367</v>
      </c>
      <c r="H66" s="177"/>
      <c r="I66" s="177"/>
      <c r="J66" s="175" t="s">
        <v>545</v>
      </c>
      <c r="K66" s="181"/>
    </row>
    <row r="67" spans="1:11" s="157" customFormat="1" ht="39.75" customHeight="1">
      <c r="A67" s="172" t="s">
        <v>233</v>
      </c>
      <c r="B67" s="172" t="s">
        <v>269</v>
      </c>
      <c r="C67" s="172" t="s">
        <v>295</v>
      </c>
      <c r="D67" s="156">
        <f>150000*0.022+330</f>
        <v>3630</v>
      </c>
      <c r="E67" s="177"/>
      <c r="F67" s="177"/>
      <c r="G67" s="156">
        <f>3300+20.45</f>
        <v>3320.45</v>
      </c>
      <c r="H67" s="177"/>
      <c r="I67" s="177"/>
      <c r="J67" s="175" t="s">
        <v>545</v>
      </c>
      <c r="K67" s="181"/>
    </row>
    <row r="68" spans="1:11" s="157" customFormat="1" ht="39.75" customHeight="1">
      <c r="A68" s="172" t="s">
        <v>234</v>
      </c>
      <c r="B68" s="172" t="s">
        <v>270</v>
      </c>
      <c r="C68" s="172" t="s">
        <v>295</v>
      </c>
      <c r="D68" s="156">
        <f>2000*8.67</f>
        <v>17340</v>
      </c>
      <c r="E68" s="177"/>
      <c r="F68" s="177"/>
      <c r="G68" s="156">
        <v>10426.79</v>
      </c>
      <c r="H68" s="177"/>
      <c r="I68" s="177"/>
      <c r="J68" s="175" t="s">
        <v>545</v>
      </c>
      <c r="K68" s="181"/>
    </row>
    <row r="69" spans="1:11" s="157" customFormat="1" ht="39.75" customHeight="1">
      <c r="A69" s="172" t="s">
        <v>200</v>
      </c>
      <c r="B69" s="172" t="s">
        <v>307</v>
      </c>
      <c r="C69" s="172" t="s">
        <v>547</v>
      </c>
      <c r="D69" s="156">
        <v>988.4</v>
      </c>
      <c r="E69" s="177"/>
      <c r="F69" s="177"/>
      <c r="G69" s="156">
        <v>988.4</v>
      </c>
      <c r="H69" s="177"/>
      <c r="I69" s="177"/>
      <c r="J69" s="175" t="s">
        <v>545</v>
      </c>
      <c r="K69" s="181"/>
    </row>
    <row r="70" spans="1:11" s="157" customFormat="1" ht="39.75" customHeight="1">
      <c r="A70" s="172" t="s">
        <v>203</v>
      </c>
      <c r="B70" s="172" t="s">
        <v>195</v>
      </c>
      <c r="C70" s="172" t="s">
        <v>292</v>
      </c>
      <c r="D70" s="156">
        <v>99</v>
      </c>
      <c r="E70" s="177"/>
      <c r="F70" s="177"/>
      <c r="G70" s="156">
        <v>99</v>
      </c>
      <c r="H70" s="177"/>
      <c r="I70" s="177"/>
      <c r="J70" s="175" t="s">
        <v>545</v>
      </c>
      <c r="K70" s="181"/>
    </row>
    <row r="71" spans="1:11" s="157" customFormat="1" ht="39.75" customHeight="1">
      <c r="A71" s="172" t="s">
        <v>203</v>
      </c>
      <c r="B71" s="172" t="s">
        <v>252</v>
      </c>
      <c r="C71" s="172" t="s">
        <v>292</v>
      </c>
      <c r="D71" s="156">
        <v>584</v>
      </c>
      <c r="E71" s="177"/>
      <c r="F71" s="177"/>
      <c r="G71" s="156">
        <v>584</v>
      </c>
      <c r="H71" s="177"/>
      <c r="I71" s="177"/>
      <c r="J71" s="175" t="s">
        <v>545</v>
      </c>
      <c r="K71" s="181"/>
    </row>
    <row r="72" spans="1:11" s="157" customFormat="1" ht="39.75" customHeight="1">
      <c r="A72" s="172" t="s">
        <v>203</v>
      </c>
      <c r="B72" s="172" t="s">
        <v>253</v>
      </c>
      <c r="C72" s="172" t="s">
        <v>292</v>
      </c>
      <c r="D72" s="156">
        <v>2843</v>
      </c>
      <c r="E72" s="177"/>
      <c r="F72" s="177"/>
      <c r="G72" s="156">
        <v>2843</v>
      </c>
      <c r="H72" s="177"/>
      <c r="I72" s="177"/>
      <c r="J72" s="175" t="s">
        <v>545</v>
      </c>
      <c r="K72" s="181"/>
    </row>
    <row r="73" spans="1:11" s="157" customFormat="1" ht="39.75" customHeight="1">
      <c r="A73" s="172" t="s">
        <v>203</v>
      </c>
      <c r="B73" s="172" t="s">
        <v>192</v>
      </c>
      <c r="C73" s="172" t="s">
        <v>292</v>
      </c>
      <c r="D73" s="156">
        <v>810</v>
      </c>
      <c r="E73" s="177"/>
      <c r="F73" s="177"/>
      <c r="G73" s="156">
        <v>810</v>
      </c>
      <c r="H73" s="177"/>
      <c r="I73" s="177"/>
      <c r="J73" s="175" t="s">
        <v>545</v>
      </c>
      <c r="K73" s="181"/>
    </row>
    <row r="74" spans="1:11" s="157" customFormat="1" ht="39.75" customHeight="1">
      <c r="A74" s="172" t="s">
        <v>203</v>
      </c>
      <c r="B74" s="172" t="s">
        <v>190</v>
      </c>
      <c r="C74" s="172" t="s">
        <v>292</v>
      </c>
      <c r="D74" s="156">
        <v>965</v>
      </c>
      <c r="E74" s="177"/>
      <c r="F74" s="177"/>
      <c r="G74" s="156">
        <v>965</v>
      </c>
      <c r="H74" s="177"/>
      <c r="I74" s="177"/>
      <c r="J74" s="175" t="s">
        <v>545</v>
      </c>
      <c r="K74" s="181"/>
    </row>
    <row r="75" spans="1:11" s="157" customFormat="1" ht="39.75" customHeight="1">
      <c r="A75" s="172" t="s">
        <v>203</v>
      </c>
      <c r="B75" s="172" t="s">
        <v>193</v>
      </c>
      <c r="C75" s="172" t="s">
        <v>292</v>
      </c>
      <c r="D75" s="156">
        <v>72.5</v>
      </c>
      <c r="E75" s="177"/>
      <c r="F75" s="177"/>
      <c r="G75" s="156">
        <v>72.5</v>
      </c>
      <c r="H75" s="177"/>
      <c r="I75" s="177"/>
      <c r="J75" s="175" t="s">
        <v>545</v>
      </c>
      <c r="K75" s="181"/>
    </row>
    <row r="76" spans="1:11" s="157" customFormat="1" ht="39.75" customHeight="1">
      <c r="A76" s="172" t="s">
        <v>203</v>
      </c>
      <c r="B76" s="172" t="s">
        <v>254</v>
      </c>
      <c r="C76" s="172" t="s">
        <v>292</v>
      </c>
      <c r="D76" s="156">
        <v>142.5</v>
      </c>
      <c r="E76" s="177"/>
      <c r="F76" s="177"/>
      <c r="G76" s="156">
        <v>142.5</v>
      </c>
      <c r="H76" s="177"/>
      <c r="I76" s="177"/>
      <c r="J76" s="175" t="s">
        <v>545</v>
      </c>
      <c r="K76" s="181"/>
    </row>
    <row r="77" spans="1:11" s="157" customFormat="1" ht="39.75" customHeight="1">
      <c r="A77" s="172" t="s">
        <v>203</v>
      </c>
      <c r="B77" s="172" t="s">
        <v>255</v>
      </c>
      <c r="C77" s="172" t="s">
        <v>292</v>
      </c>
      <c r="D77" s="156">
        <v>1730</v>
      </c>
      <c r="E77" s="177"/>
      <c r="F77" s="177"/>
      <c r="G77" s="156">
        <v>1730</v>
      </c>
      <c r="H77" s="177"/>
      <c r="I77" s="177"/>
      <c r="J77" s="175" t="s">
        <v>545</v>
      </c>
      <c r="K77" s="181"/>
    </row>
    <row r="78" spans="1:11" s="157" customFormat="1" ht="39.75" customHeight="1">
      <c r="A78" s="172" t="s">
        <v>227</v>
      </c>
      <c r="B78" s="172" t="s">
        <v>209</v>
      </c>
      <c r="C78" s="172" t="s">
        <v>291</v>
      </c>
      <c r="D78" s="156">
        <v>1000</v>
      </c>
      <c r="E78" s="177"/>
      <c r="F78" s="177"/>
      <c r="G78" s="156">
        <v>1000</v>
      </c>
      <c r="H78" s="177"/>
      <c r="I78" s="177"/>
      <c r="J78" s="175" t="s">
        <v>545</v>
      </c>
      <c r="K78" s="181"/>
    </row>
    <row r="79" spans="1:11" s="157" customFormat="1" ht="39.75" customHeight="1">
      <c r="A79" s="172" t="s">
        <v>235</v>
      </c>
      <c r="B79" s="172" t="s">
        <v>328</v>
      </c>
      <c r="C79" s="172" t="s">
        <v>295</v>
      </c>
      <c r="D79" s="156">
        <f>1500*13+1900</f>
        <v>21400</v>
      </c>
      <c r="E79" s="177"/>
      <c r="F79" s="177"/>
      <c r="G79" s="156">
        <v>21400</v>
      </c>
      <c r="H79" s="177"/>
      <c r="I79" s="177"/>
      <c r="J79" s="175" t="s">
        <v>545</v>
      </c>
      <c r="K79" s="181"/>
    </row>
    <row r="80" spans="1:11" s="157" customFormat="1" ht="39.75" customHeight="1">
      <c r="A80" s="172" t="s">
        <v>236</v>
      </c>
      <c r="B80" s="172" t="s">
        <v>271</v>
      </c>
      <c r="C80" s="172" t="s">
        <v>295</v>
      </c>
      <c r="D80" s="156">
        <f>1090-486</f>
        <v>604</v>
      </c>
      <c r="E80" s="177"/>
      <c r="F80" s="177"/>
      <c r="G80" s="156">
        <v>604</v>
      </c>
      <c r="H80" s="177"/>
      <c r="I80" s="177"/>
      <c r="J80" s="175" t="s">
        <v>545</v>
      </c>
      <c r="K80" s="181"/>
    </row>
    <row r="81" spans="1:11" s="157" customFormat="1" ht="39.75" customHeight="1">
      <c r="A81" s="172" t="s">
        <v>236</v>
      </c>
      <c r="B81" s="172" t="s">
        <v>272</v>
      </c>
      <c r="C81" s="172" t="s">
        <v>295</v>
      </c>
      <c r="D81" s="156">
        <v>1390</v>
      </c>
      <c r="E81" s="177"/>
      <c r="F81" s="177"/>
      <c r="G81" s="156">
        <v>1240</v>
      </c>
      <c r="H81" s="177"/>
      <c r="I81" s="177"/>
      <c r="J81" s="175" t="s">
        <v>545</v>
      </c>
      <c r="K81" s="181"/>
    </row>
    <row r="82" spans="1:11" s="157" customFormat="1" ht="39.75" customHeight="1">
      <c r="A82" s="172" t="s">
        <v>220</v>
      </c>
      <c r="B82" s="172" t="s">
        <v>273</v>
      </c>
      <c r="C82" s="172" t="s">
        <v>183</v>
      </c>
      <c r="D82" s="156">
        <f>4*150</f>
        <v>600</v>
      </c>
      <c r="E82" s="177"/>
      <c r="F82" s="177"/>
      <c r="G82" s="156">
        <v>600</v>
      </c>
      <c r="H82" s="177"/>
      <c r="I82" s="177"/>
      <c r="J82" s="175" t="s">
        <v>545</v>
      </c>
      <c r="K82" s="181"/>
    </row>
    <row r="83" spans="1:11" s="157" customFormat="1" ht="39.75" customHeight="1">
      <c r="A83" s="172" t="s">
        <v>237</v>
      </c>
      <c r="B83" s="172" t="s">
        <v>274</v>
      </c>
      <c r="C83" s="172" t="s">
        <v>183</v>
      </c>
      <c r="D83" s="156">
        <v>250</v>
      </c>
      <c r="E83" s="177"/>
      <c r="F83" s="177"/>
      <c r="G83" s="156">
        <v>250</v>
      </c>
      <c r="H83" s="177"/>
      <c r="I83" s="177"/>
      <c r="J83" s="175" t="s">
        <v>545</v>
      </c>
      <c r="K83" s="181"/>
    </row>
    <row r="84" spans="1:11" s="157" customFormat="1" ht="39.75" customHeight="1">
      <c r="A84" s="172" t="s">
        <v>227</v>
      </c>
      <c r="B84" s="172" t="s">
        <v>209</v>
      </c>
      <c r="C84" s="172" t="s">
        <v>291</v>
      </c>
      <c r="D84" s="156">
        <v>4000</v>
      </c>
      <c r="E84" s="177"/>
      <c r="F84" s="177"/>
      <c r="G84" s="156">
        <v>4000</v>
      </c>
      <c r="H84" s="177"/>
      <c r="I84" s="177"/>
      <c r="J84" s="175" t="s">
        <v>545</v>
      </c>
      <c r="K84" s="181"/>
    </row>
    <row r="85" spans="1:11" s="157" customFormat="1" ht="39.75" customHeight="1">
      <c r="A85" s="172" t="s">
        <v>238</v>
      </c>
      <c r="B85" s="172" t="s">
        <v>209</v>
      </c>
      <c r="C85" s="172" t="s">
        <v>291</v>
      </c>
      <c r="D85" s="156">
        <v>1960</v>
      </c>
      <c r="E85" s="177"/>
      <c r="F85" s="177"/>
      <c r="G85" s="156">
        <v>1960</v>
      </c>
      <c r="H85" s="177"/>
      <c r="I85" s="177"/>
      <c r="J85" s="175" t="s">
        <v>545</v>
      </c>
      <c r="K85" s="181"/>
    </row>
    <row r="86" spans="1:11" s="157" customFormat="1" ht="39.75" customHeight="1">
      <c r="A86" s="172" t="s">
        <v>208</v>
      </c>
      <c r="B86" s="172" t="s">
        <v>275</v>
      </c>
      <c r="C86" s="172" t="s">
        <v>183</v>
      </c>
      <c r="D86" s="156">
        <v>1400</v>
      </c>
      <c r="E86" s="177"/>
      <c r="F86" s="177"/>
      <c r="G86" s="156">
        <v>1400</v>
      </c>
      <c r="H86" s="177"/>
      <c r="I86" s="177"/>
      <c r="J86" s="175" t="s">
        <v>545</v>
      </c>
      <c r="K86" s="181"/>
    </row>
    <row r="87" spans="1:11" s="157" customFormat="1" ht="39.75" customHeight="1">
      <c r="A87" s="172" t="s">
        <v>208</v>
      </c>
      <c r="B87" s="172" t="s">
        <v>276</v>
      </c>
      <c r="C87" s="172" t="s">
        <v>183</v>
      </c>
      <c r="D87" s="156">
        <v>3230</v>
      </c>
      <c r="E87" s="177"/>
      <c r="F87" s="177"/>
      <c r="G87" s="156">
        <v>3230</v>
      </c>
      <c r="H87" s="177"/>
      <c r="I87" s="177"/>
      <c r="J87" s="175" t="s">
        <v>545</v>
      </c>
      <c r="K87" s="181"/>
    </row>
    <row r="88" spans="1:11" s="157" customFormat="1" ht="39.75" customHeight="1">
      <c r="A88" s="172" t="s">
        <v>202</v>
      </c>
      <c r="B88" s="172" t="s">
        <v>184</v>
      </c>
      <c r="C88" s="172" t="s">
        <v>327</v>
      </c>
      <c r="D88" s="156">
        <v>7096.01</v>
      </c>
      <c r="E88" s="177"/>
      <c r="F88" s="177"/>
      <c r="G88" s="156">
        <v>2476.95</v>
      </c>
      <c r="H88" s="177"/>
      <c r="I88" s="177"/>
      <c r="J88" s="175" t="s">
        <v>545</v>
      </c>
      <c r="K88" s="181"/>
    </row>
    <row r="89" spans="1:11" s="157" customFormat="1" ht="39.75" customHeight="1">
      <c r="A89" s="172" t="s">
        <v>239</v>
      </c>
      <c r="B89" s="172" t="s">
        <v>277</v>
      </c>
      <c r="C89" s="172" t="s">
        <v>183</v>
      </c>
      <c r="D89" s="156">
        <v>161.5</v>
      </c>
      <c r="E89" s="177"/>
      <c r="F89" s="177"/>
      <c r="G89" s="156">
        <v>161.5</v>
      </c>
      <c r="H89" s="177"/>
      <c r="I89" s="177"/>
      <c r="J89" s="175" t="s">
        <v>545</v>
      </c>
      <c r="K89" s="181"/>
    </row>
    <row r="90" spans="1:11" s="157" customFormat="1" ht="39.75" customHeight="1">
      <c r="A90" s="172" t="s">
        <v>206</v>
      </c>
      <c r="B90" s="172" t="s">
        <v>278</v>
      </c>
      <c r="C90" s="172" t="s">
        <v>288</v>
      </c>
      <c r="D90" s="156">
        <f>300*9</f>
        <v>2700</v>
      </c>
      <c r="E90" s="177"/>
      <c r="F90" s="177"/>
      <c r="G90" s="156">
        <v>2700</v>
      </c>
      <c r="H90" s="177"/>
      <c r="I90" s="177"/>
      <c r="J90" s="175" t="s">
        <v>545</v>
      </c>
      <c r="K90" s="181"/>
    </row>
    <row r="91" spans="1:11" s="157" customFormat="1" ht="39.75" customHeight="1">
      <c r="A91" s="172" t="s">
        <v>240</v>
      </c>
      <c r="B91" s="172" t="s">
        <v>252</v>
      </c>
      <c r="C91" s="172" t="s">
        <v>295</v>
      </c>
      <c r="D91" s="156">
        <f>9889-4804.12</f>
        <v>5084.88</v>
      </c>
      <c r="E91" s="177"/>
      <c r="F91" s="177"/>
      <c r="G91" s="156">
        <v>5084.88</v>
      </c>
      <c r="H91" s="177"/>
      <c r="I91" s="177"/>
      <c r="J91" s="175" t="s">
        <v>545</v>
      </c>
      <c r="K91" s="181"/>
    </row>
    <row r="92" spans="1:11" s="157" customFormat="1" ht="39.75" customHeight="1">
      <c r="A92" s="172" t="s">
        <v>241</v>
      </c>
      <c r="B92" s="172" t="s">
        <v>253</v>
      </c>
      <c r="C92" s="172" t="s">
        <v>295</v>
      </c>
      <c r="D92" s="156">
        <f>34360-14782.2</f>
        <v>19577.8</v>
      </c>
      <c r="E92" s="177"/>
      <c r="F92" s="177"/>
      <c r="G92" s="156">
        <v>19577.8</v>
      </c>
      <c r="H92" s="177"/>
      <c r="I92" s="177"/>
      <c r="J92" s="175" t="s">
        <v>545</v>
      </c>
      <c r="K92" s="181"/>
    </row>
    <row r="93" spans="1:11" s="157" customFormat="1" ht="39.75" customHeight="1">
      <c r="A93" s="172" t="s">
        <v>242</v>
      </c>
      <c r="B93" s="172" t="s">
        <v>279</v>
      </c>
      <c r="C93" s="172" t="s">
        <v>295</v>
      </c>
      <c r="D93" s="156">
        <f>200*17.675</f>
        <v>3535</v>
      </c>
      <c r="E93" s="177"/>
      <c r="F93" s="177"/>
      <c r="G93" s="156">
        <v>3535</v>
      </c>
      <c r="H93" s="177"/>
      <c r="I93" s="177"/>
      <c r="J93" s="175" t="s">
        <v>545</v>
      </c>
      <c r="K93" s="181"/>
    </row>
    <row r="94" spans="1:11" s="157" customFormat="1" ht="39.75" customHeight="1">
      <c r="A94" s="172" t="s">
        <v>221</v>
      </c>
      <c r="B94" s="172" t="s">
        <v>280</v>
      </c>
      <c r="C94" s="172" t="s">
        <v>183</v>
      </c>
      <c r="D94" s="156">
        <v>4350</v>
      </c>
      <c r="E94" s="177"/>
      <c r="F94" s="177"/>
      <c r="G94" s="156">
        <v>4350</v>
      </c>
      <c r="H94" s="177"/>
      <c r="I94" s="177"/>
      <c r="J94" s="175" t="s">
        <v>545</v>
      </c>
      <c r="K94" s="181"/>
    </row>
    <row r="95" spans="1:11" s="157" customFormat="1" ht="39.75" customHeight="1">
      <c r="A95" s="172" t="s">
        <v>243</v>
      </c>
      <c r="B95" s="172" t="s">
        <v>192</v>
      </c>
      <c r="C95" s="172" t="s">
        <v>295</v>
      </c>
      <c r="D95" s="156">
        <f>13097.5-9152.79</f>
        <v>3944.709999999999</v>
      </c>
      <c r="E95" s="177"/>
      <c r="F95" s="177"/>
      <c r="G95" s="156">
        <v>3944.71</v>
      </c>
      <c r="H95" s="177"/>
      <c r="I95" s="177"/>
      <c r="J95" s="175" t="s">
        <v>545</v>
      </c>
      <c r="K95" s="181"/>
    </row>
    <row r="96" spans="1:11" s="157" customFormat="1" ht="39.75" customHeight="1">
      <c r="A96" s="172" t="s">
        <v>244</v>
      </c>
      <c r="B96" s="172" t="s">
        <v>189</v>
      </c>
      <c r="C96" s="172" t="s">
        <v>295</v>
      </c>
      <c r="D96" s="156">
        <f>15900-5956.39</f>
        <v>9943.61</v>
      </c>
      <c r="E96" s="177"/>
      <c r="F96" s="177"/>
      <c r="G96" s="156">
        <v>9943.61</v>
      </c>
      <c r="H96" s="177"/>
      <c r="I96" s="177"/>
      <c r="J96" s="175" t="s">
        <v>545</v>
      </c>
      <c r="K96" s="181"/>
    </row>
    <row r="97" spans="1:11" s="157" customFormat="1" ht="39.75" customHeight="1">
      <c r="A97" s="172" t="s">
        <v>244</v>
      </c>
      <c r="B97" s="172" t="s">
        <v>190</v>
      </c>
      <c r="C97" s="172" t="s">
        <v>295</v>
      </c>
      <c r="D97" s="156">
        <f>9466-354.35</f>
        <v>9111.65</v>
      </c>
      <c r="E97" s="177"/>
      <c r="F97" s="177"/>
      <c r="G97" s="156">
        <v>9023.65</v>
      </c>
      <c r="H97" s="177"/>
      <c r="I97" s="177"/>
      <c r="J97" s="175" t="s">
        <v>545</v>
      </c>
      <c r="K97" s="181"/>
    </row>
    <row r="98" spans="1:11" s="157" customFormat="1" ht="39.75" customHeight="1">
      <c r="A98" s="172" t="s">
        <v>245</v>
      </c>
      <c r="B98" s="172" t="s">
        <v>254</v>
      </c>
      <c r="C98" s="172" t="s">
        <v>295</v>
      </c>
      <c r="D98" s="156">
        <f>15613-2500-5336.7</f>
        <v>7776.3</v>
      </c>
      <c r="E98" s="177"/>
      <c r="F98" s="177"/>
      <c r="G98" s="156">
        <v>7776.3</v>
      </c>
      <c r="H98" s="177"/>
      <c r="I98" s="177"/>
      <c r="J98" s="175" t="s">
        <v>545</v>
      </c>
      <c r="K98" s="181"/>
    </row>
    <row r="99" spans="1:11" s="157" customFormat="1" ht="39.75" customHeight="1">
      <c r="A99" s="172" t="s">
        <v>201</v>
      </c>
      <c r="B99" s="172" t="s">
        <v>260</v>
      </c>
      <c r="C99" s="172" t="s">
        <v>326</v>
      </c>
      <c r="D99" s="156">
        <v>258</v>
      </c>
      <c r="E99" s="177"/>
      <c r="F99" s="177"/>
      <c r="G99" s="156">
        <v>258</v>
      </c>
      <c r="H99" s="177"/>
      <c r="I99" s="177"/>
      <c r="J99" s="175" t="s">
        <v>545</v>
      </c>
      <c r="K99" s="181"/>
    </row>
    <row r="100" spans="1:11" s="157" customFormat="1" ht="39.75" customHeight="1">
      <c r="A100" s="172" t="s">
        <v>246</v>
      </c>
      <c r="B100" s="172" t="s">
        <v>281</v>
      </c>
      <c r="C100" s="172" t="s">
        <v>183</v>
      </c>
      <c r="D100" s="156">
        <v>340</v>
      </c>
      <c r="E100" s="177"/>
      <c r="F100" s="177"/>
      <c r="G100" s="156">
        <v>340</v>
      </c>
      <c r="H100" s="177"/>
      <c r="I100" s="177"/>
      <c r="J100" s="175" t="s">
        <v>545</v>
      </c>
      <c r="K100" s="181"/>
    </row>
    <row r="101" spans="1:11" s="157" customFormat="1" ht="39.75" customHeight="1">
      <c r="A101" s="172" t="s">
        <v>236</v>
      </c>
      <c r="B101" s="172" t="s">
        <v>282</v>
      </c>
      <c r="C101" s="172" t="s">
        <v>295</v>
      </c>
      <c r="D101" s="156">
        <v>1498</v>
      </c>
      <c r="E101" s="177"/>
      <c r="F101" s="177"/>
      <c r="G101" s="156">
        <v>1076.4</v>
      </c>
      <c r="H101" s="177"/>
      <c r="I101" s="177"/>
      <c r="J101" s="175" t="s">
        <v>545</v>
      </c>
      <c r="K101" s="181"/>
    </row>
    <row r="102" spans="1:11" s="157" customFormat="1" ht="39.75" customHeight="1">
      <c r="A102" s="172" t="s">
        <v>247</v>
      </c>
      <c r="B102" s="172" t="s">
        <v>212</v>
      </c>
      <c r="C102" s="172" t="s">
        <v>183</v>
      </c>
      <c r="D102" s="156">
        <v>1170</v>
      </c>
      <c r="E102" s="177"/>
      <c r="F102" s="177"/>
      <c r="G102" s="156">
        <v>1170</v>
      </c>
      <c r="H102" s="177"/>
      <c r="I102" s="177"/>
      <c r="J102" s="175" t="s">
        <v>545</v>
      </c>
      <c r="K102" s="181"/>
    </row>
    <row r="103" spans="1:11" s="157" customFormat="1" ht="39.75" customHeight="1">
      <c r="A103" s="172" t="s">
        <v>248</v>
      </c>
      <c r="B103" s="172" t="s">
        <v>329</v>
      </c>
      <c r="C103" s="172" t="s">
        <v>295</v>
      </c>
      <c r="D103" s="156">
        <v>2475</v>
      </c>
      <c r="E103" s="177"/>
      <c r="F103" s="177"/>
      <c r="G103" s="156">
        <v>2312.25</v>
      </c>
      <c r="H103" s="177"/>
      <c r="I103" s="177"/>
      <c r="J103" s="175" t="s">
        <v>545</v>
      </c>
      <c r="K103" s="181"/>
    </row>
    <row r="104" spans="1:11" s="157" customFormat="1" ht="39.75" customHeight="1">
      <c r="A104" s="172" t="s">
        <v>236</v>
      </c>
      <c r="B104" s="172" t="s">
        <v>283</v>
      </c>
      <c r="C104" s="172" t="s">
        <v>295</v>
      </c>
      <c r="D104" s="156">
        <v>2700</v>
      </c>
      <c r="E104" s="177"/>
      <c r="F104" s="177"/>
      <c r="G104" s="156">
        <v>2700</v>
      </c>
      <c r="H104" s="177"/>
      <c r="I104" s="177"/>
      <c r="J104" s="175" t="s">
        <v>545</v>
      </c>
      <c r="K104" s="181"/>
    </row>
    <row r="105" spans="1:11" s="157" customFormat="1" ht="39.75" customHeight="1">
      <c r="A105" s="172" t="s">
        <v>330</v>
      </c>
      <c r="B105" s="172" t="s">
        <v>331</v>
      </c>
      <c r="C105" s="172" t="s">
        <v>332</v>
      </c>
      <c r="D105" s="156">
        <v>978</v>
      </c>
      <c r="E105" s="177"/>
      <c r="F105" s="177"/>
      <c r="G105" s="156">
        <v>978</v>
      </c>
      <c r="H105" s="177"/>
      <c r="I105" s="177"/>
      <c r="J105" s="175" t="s">
        <v>545</v>
      </c>
      <c r="K105" s="181"/>
    </row>
    <row r="106" spans="1:11" s="157" customFormat="1" ht="39.75" customHeight="1">
      <c r="A106" s="172" t="s">
        <v>201</v>
      </c>
      <c r="B106" s="172" t="s">
        <v>260</v>
      </c>
      <c r="C106" s="172" t="s">
        <v>326</v>
      </c>
      <c r="D106" s="156">
        <v>258</v>
      </c>
      <c r="E106" s="177"/>
      <c r="F106" s="177"/>
      <c r="G106" s="156">
        <v>258</v>
      </c>
      <c r="H106" s="177"/>
      <c r="I106" s="177"/>
      <c r="J106" s="175" t="s">
        <v>545</v>
      </c>
      <c r="K106" s="181"/>
    </row>
    <row r="107" spans="1:11" s="157" customFormat="1" ht="39.75" customHeight="1">
      <c r="A107" s="172" t="s">
        <v>333</v>
      </c>
      <c r="B107" s="172" t="s">
        <v>334</v>
      </c>
      <c r="C107" s="172" t="s">
        <v>335</v>
      </c>
      <c r="D107" s="156">
        <v>3800</v>
      </c>
      <c r="E107" s="177"/>
      <c r="F107" s="177"/>
      <c r="G107" s="156">
        <v>3800</v>
      </c>
      <c r="H107" s="177"/>
      <c r="I107" s="177"/>
      <c r="J107" s="175" t="s">
        <v>545</v>
      </c>
      <c r="K107" s="181"/>
    </row>
    <row r="108" spans="1:11" s="157" customFormat="1" ht="39.75" customHeight="1">
      <c r="A108" s="172" t="s">
        <v>336</v>
      </c>
      <c r="B108" s="172" t="s">
        <v>337</v>
      </c>
      <c r="C108" s="172" t="s">
        <v>338</v>
      </c>
      <c r="D108" s="156">
        <f>40*759</f>
        <v>30360</v>
      </c>
      <c r="E108" s="177"/>
      <c r="F108" s="177"/>
      <c r="G108" s="156">
        <v>30360</v>
      </c>
      <c r="H108" s="177"/>
      <c r="I108" s="177"/>
      <c r="J108" s="175" t="s">
        <v>545</v>
      </c>
      <c r="K108" s="181"/>
    </row>
    <row r="109" spans="1:11" s="157" customFormat="1" ht="39.75" customHeight="1">
      <c r="A109" s="172" t="s">
        <v>339</v>
      </c>
      <c r="B109" s="172" t="s">
        <v>340</v>
      </c>
      <c r="C109" s="172" t="s">
        <v>335</v>
      </c>
      <c r="D109" s="156">
        <f>23509.494232224-189.43</f>
        <v>23320.064232224</v>
      </c>
      <c r="E109" s="177"/>
      <c r="F109" s="177"/>
      <c r="G109" s="156">
        <v>23509.49</v>
      </c>
      <c r="H109" s="177"/>
      <c r="I109" s="177"/>
      <c r="J109" s="175" t="s">
        <v>545</v>
      </c>
      <c r="K109" s="181"/>
    </row>
    <row r="110" spans="1:11" s="157" customFormat="1" ht="39.75" customHeight="1">
      <c r="A110" s="172" t="s">
        <v>341</v>
      </c>
      <c r="B110" s="172" t="s">
        <v>342</v>
      </c>
      <c r="C110" s="172" t="s">
        <v>183</v>
      </c>
      <c r="D110" s="156">
        <v>3075</v>
      </c>
      <c r="E110" s="177"/>
      <c r="F110" s="177"/>
      <c r="G110" s="156">
        <v>3075</v>
      </c>
      <c r="H110" s="177"/>
      <c r="I110" s="177"/>
      <c r="J110" s="175" t="s">
        <v>545</v>
      </c>
      <c r="K110" s="181"/>
    </row>
    <row r="111" spans="1:11" s="157" customFormat="1" ht="39.75" customHeight="1">
      <c r="A111" s="172" t="s">
        <v>176</v>
      </c>
      <c r="B111" s="172" t="s">
        <v>177</v>
      </c>
      <c r="C111" s="172" t="s">
        <v>178</v>
      </c>
      <c r="D111" s="156">
        <v>5000</v>
      </c>
      <c r="E111" s="177"/>
      <c r="F111" s="177"/>
      <c r="G111" s="156">
        <v>5000</v>
      </c>
      <c r="H111" s="177"/>
      <c r="I111" s="177"/>
      <c r="J111" s="175" t="s">
        <v>545</v>
      </c>
      <c r="K111" s="181"/>
    </row>
    <row r="112" spans="1:11" s="157" customFormat="1" ht="39.75" customHeight="1">
      <c r="A112" s="172" t="s">
        <v>343</v>
      </c>
      <c r="B112" s="172" t="s">
        <v>344</v>
      </c>
      <c r="C112" s="172" t="s">
        <v>295</v>
      </c>
      <c r="D112" s="156">
        <f>5500-960.07</f>
        <v>4539.93</v>
      </c>
      <c r="E112" s="177"/>
      <c r="F112" s="177"/>
      <c r="G112" s="156">
        <v>4539.93</v>
      </c>
      <c r="H112" s="177"/>
      <c r="I112" s="177"/>
      <c r="J112" s="175" t="s">
        <v>545</v>
      </c>
      <c r="K112" s="181"/>
    </row>
    <row r="113" spans="1:11" s="157" customFormat="1" ht="39.75" customHeight="1">
      <c r="A113" s="172" t="s">
        <v>343</v>
      </c>
      <c r="B113" s="172" t="s">
        <v>252</v>
      </c>
      <c r="C113" s="172" t="s">
        <v>295</v>
      </c>
      <c r="D113" s="156">
        <f>8400-414.05</f>
        <v>7985.95</v>
      </c>
      <c r="E113" s="177"/>
      <c r="F113" s="177"/>
      <c r="G113" s="156">
        <v>7985.95</v>
      </c>
      <c r="H113" s="177"/>
      <c r="I113" s="177"/>
      <c r="J113" s="175" t="s">
        <v>545</v>
      </c>
      <c r="K113" s="181"/>
    </row>
    <row r="114" spans="1:11" s="157" customFormat="1" ht="39.75" customHeight="1">
      <c r="A114" s="172" t="s">
        <v>459</v>
      </c>
      <c r="B114" s="172" t="s">
        <v>464</v>
      </c>
      <c r="C114" s="172" t="s">
        <v>295</v>
      </c>
      <c r="D114" s="156">
        <v>13469.31</v>
      </c>
      <c r="E114" s="177"/>
      <c r="F114" s="177"/>
      <c r="G114" s="156">
        <v>13469.31</v>
      </c>
      <c r="H114" s="177"/>
      <c r="I114" s="177"/>
      <c r="J114" s="175" t="s">
        <v>545</v>
      </c>
      <c r="K114" s="181"/>
    </row>
    <row r="115" spans="1:11" s="157" customFormat="1" ht="39.75" customHeight="1">
      <c r="A115" s="172" t="s">
        <v>460</v>
      </c>
      <c r="B115" s="172" t="s">
        <v>462</v>
      </c>
      <c r="C115" s="172" t="s">
        <v>183</v>
      </c>
      <c r="D115" s="156">
        <f>8*624.5</f>
        <v>4996</v>
      </c>
      <c r="E115" s="177"/>
      <c r="F115" s="177"/>
      <c r="G115" s="156">
        <v>4996</v>
      </c>
      <c r="H115" s="177"/>
      <c r="I115" s="177"/>
      <c r="J115" s="175" t="s">
        <v>545</v>
      </c>
      <c r="K115" s="181"/>
    </row>
    <row r="116" spans="1:11" s="157" customFormat="1" ht="39.75" customHeight="1">
      <c r="A116" s="172" t="s">
        <v>461</v>
      </c>
      <c r="B116" s="172" t="s">
        <v>463</v>
      </c>
      <c r="C116" s="172" t="s">
        <v>183</v>
      </c>
      <c r="D116" s="156">
        <f>2004*0.24</f>
        <v>480.96</v>
      </c>
      <c r="E116" s="177"/>
      <c r="F116" s="177"/>
      <c r="G116" s="156">
        <v>480.96</v>
      </c>
      <c r="H116" s="177"/>
      <c r="I116" s="177"/>
      <c r="J116" s="175" t="s">
        <v>545</v>
      </c>
      <c r="K116" s="181"/>
    </row>
    <row r="117" spans="1:11" ht="24" customHeight="1">
      <c r="A117" s="200" t="s">
        <v>297</v>
      </c>
      <c r="B117" s="200"/>
      <c r="C117" s="200"/>
      <c r="D117" s="173">
        <f>SUM(D5:D116)</f>
        <v>734421.2242322242</v>
      </c>
      <c r="E117" s="158"/>
      <c r="F117" s="158"/>
      <c r="G117" s="173">
        <f>SUM(G5:G116)</f>
        <v>482567.26000000007</v>
      </c>
      <c r="H117" s="178"/>
      <c r="I117" s="178"/>
      <c r="J117" s="176"/>
      <c r="K117" s="178"/>
    </row>
    <row r="118" spans="1:11" s="157" customFormat="1" ht="35.25" customHeight="1">
      <c r="A118" s="172" t="s">
        <v>542</v>
      </c>
      <c r="B118" s="172" t="s">
        <v>543</v>
      </c>
      <c r="C118" s="172" t="s">
        <v>540</v>
      </c>
      <c r="D118" s="156" t="s">
        <v>556</v>
      </c>
      <c r="E118" s="177"/>
      <c r="F118" s="177"/>
      <c r="G118" s="156" t="s">
        <v>556</v>
      </c>
      <c r="H118" s="177"/>
      <c r="I118" s="177"/>
      <c r="J118" s="175" t="s">
        <v>169</v>
      </c>
      <c r="K118" s="181"/>
    </row>
    <row r="119" spans="1:11" s="157" customFormat="1" ht="39.75" customHeight="1">
      <c r="A119" s="172" t="s">
        <v>437</v>
      </c>
      <c r="B119" s="172" t="s">
        <v>439</v>
      </c>
      <c r="C119" s="172" t="s">
        <v>441</v>
      </c>
      <c r="D119" s="156">
        <f>27862.6+21782.9</f>
        <v>49645.5</v>
      </c>
      <c r="E119" s="177"/>
      <c r="F119" s="177"/>
      <c r="G119" s="156">
        <v>0</v>
      </c>
      <c r="H119" s="177"/>
      <c r="I119" s="177"/>
      <c r="J119" s="175" t="s">
        <v>169</v>
      </c>
      <c r="K119" s="181"/>
    </row>
    <row r="120" spans="1:11" s="157" customFormat="1" ht="39.75" customHeight="1">
      <c r="A120" s="172" t="s">
        <v>438</v>
      </c>
      <c r="B120" s="172" t="s">
        <v>440</v>
      </c>
      <c r="C120" s="172" t="s">
        <v>295</v>
      </c>
      <c r="D120" s="156">
        <f>37700-35815</f>
        <v>1885</v>
      </c>
      <c r="E120" s="177"/>
      <c r="F120" s="177"/>
      <c r="G120" s="156">
        <v>0</v>
      </c>
      <c r="H120" s="177"/>
      <c r="I120" s="177"/>
      <c r="J120" s="175" t="s">
        <v>169</v>
      </c>
      <c r="K120" s="181"/>
    </row>
    <row r="121" spans="1:11" s="157" customFormat="1" ht="39.75" customHeight="1">
      <c r="A121" s="172" t="s">
        <v>542</v>
      </c>
      <c r="B121" s="172" t="s">
        <v>543</v>
      </c>
      <c r="C121" s="172" t="s">
        <v>540</v>
      </c>
      <c r="D121" s="156" t="s">
        <v>541</v>
      </c>
      <c r="E121" s="177"/>
      <c r="F121" s="177"/>
      <c r="G121" s="156">
        <v>202097.5</v>
      </c>
      <c r="H121" s="177"/>
      <c r="I121" s="177"/>
      <c r="J121" s="175" t="s">
        <v>169</v>
      </c>
      <c r="K121" s="181"/>
    </row>
    <row r="122" spans="1:11" s="157" customFormat="1" ht="39.75" customHeight="1">
      <c r="A122" s="172" t="s">
        <v>223</v>
      </c>
      <c r="B122" s="172" t="s">
        <v>250</v>
      </c>
      <c r="C122" s="172" t="s">
        <v>284</v>
      </c>
      <c r="D122" s="156">
        <v>400</v>
      </c>
      <c r="E122" s="177"/>
      <c r="F122" s="177"/>
      <c r="G122" s="156">
        <v>400</v>
      </c>
      <c r="H122" s="177"/>
      <c r="I122" s="177"/>
      <c r="J122" s="175" t="s">
        <v>169</v>
      </c>
      <c r="K122" s="181"/>
    </row>
    <row r="123" spans="1:11" s="157" customFormat="1" ht="39.75" customHeight="1">
      <c r="A123" s="172" t="s">
        <v>223</v>
      </c>
      <c r="B123" s="172" t="s">
        <v>250</v>
      </c>
      <c r="C123" s="172" t="s">
        <v>284</v>
      </c>
      <c r="D123" s="156">
        <v>800</v>
      </c>
      <c r="E123" s="177"/>
      <c r="F123" s="177"/>
      <c r="G123" s="156">
        <v>800</v>
      </c>
      <c r="H123" s="177"/>
      <c r="I123" s="177"/>
      <c r="J123" s="175" t="s">
        <v>169</v>
      </c>
      <c r="K123" s="181"/>
    </row>
    <row r="124" spans="1:11" s="157" customFormat="1" ht="39.75" customHeight="1">
      <c r="A124" s="172" t="s">
        <v>235</v>
      </c>
      <c r="B124" s="172" t="s">
        <v>345</v>
      </c>
      <c r="C124" s="172" t="s">
        <v>284</v>
      </c>
      <c r="D124" s="156">
        <v>3819.66</v>
      </c>
      <c r="E124" s="177"/>
      <c r="F124" s="177"/>
      <c r="G124" s="156">
        <v>3819.66</v>
      </c>
      <c r="H124" s="177"/>
      <c r="I124" s="177"/>
      <c r="J124" s="175" t="s">
        <v>169</v>
      </c>
      <c r="K124" s="181"/>
    </row>
    <row r="125" spans="1:11" s="157" customFormat="1" ht="39.75" customHeight="1">
      <c r="A125" s="172" t="s">
        <v>223</v>
      </c>
      <c r="B125" s="172" t="s">
        <v>250</v>
      </c>
      <c r="C125" s="172" t="s">
        <v>284</v>
      </c>
      <c r="D125" s="156">
        <v>250</v>
      </c>
      <c r="E125" s="177"/>
      <c r="F125" s="177"/>
      <c r="G125" s="156">
        <v>250</v>
      </c>
      <c r="H125" s="177"/>
      <c r="I125" s="177"/>
      <c r="J125" s="175" t="s">
        <v>169</v>
      </c>
      <c r="K125" s="181"/>
    </row>
    <row r="126" spans="1:11" s="157" customFormat="1" ht="39.75" customHeight="1">
      <c r="A126" s="172" t="s">
        <v>223</v>
      </c>
      <c r="B126" s="172" t="s">
        <v>250</v>
      </c>
      <c r="C126" s="172" t="s">
        <v>284</v>
      </c>
      <c r="D126" s="156">
        <v>800</v>
      </c>
      <c r="E126" s="177"/>
      <c r="F126" s="177"/>
      <c r="G126" s="156">
        <v>800</v>
      </c>
      <c r="H126" s="177"/>
      <c r="I126" s="177"/>
      <c r="J126" s="175" t="s">
        <v>169</v>
      </c>
      <c r="K126" s="181"/>
    </row>
    <row r="127" spans="1:11" s="157" customFormat="1" ht="39.75" customHeight="1">
      <c r="A127" s="172" t="s">
        <v>466</v>
      </c>
      <c r="B127" s="172" t="s">
        <v>467</v>
      </c>
      <c r="C127" s="172" t="s">
        <v>284</v>
      </c>
      <c r="D127" s="156">
        <v>810.07</v>
      </c>
      <c r="E127" s="177"/>
      <c r="F127" s="177"/>
      <c r="G127" s="156">
        <v>810.07</v>
      </c>
      <c r="H127" s="177"/>
      <c r="I127" s="177"/>
      <c r="J127" s="175" t="s">
        <v>169</v>
      </c>
      <c r="K127" s="181"/>
    </row>
    <row r="128" spans="1:11" s="157" customFormat="1" ht="39.75" customHeight="1">
      <c r="A128" s="172" t="s">
        <v>298</v>
      </c>
      <c r="B128" s="172" t="s">
        <v>188</v>
      </c>
      <c r="C128" s="172" t="s">
        <v>183</v>
      </c>
      <c r="D128" s="156">
        <v>480</v>
      </c>
      <c r="E128" s="177"/>
      <c r="F128" s="177"/>
      <c r="G128" s="156">
        <v>480</v>
      </c>
      <c r="H128" s="177"/>
      <c r="I128" s="177"/>
      <c r="J128" s="175" t="s">
        <v>169</v>
      </c>
      <c r="K128" s="181"/>
    </row>
    <row r="129" spans="1:11" s="157" customFormat="1" ht="39.75" customHeight="1">
      <c r="A129" s="172" t="s">
        <v>299</v>
      </c>
      <c r="B129" s="172" t="s">
        <v>302</v>
      </c>
      <c r="C129" s="172" t="s">
        <v>183</v>
      </c>
      <c r="D129" s="156">
        <v>252.6</v>
      </c>
      <c r="E129" s="177"/>
      <c r="F129" s="177"/>
      <c r="G129" s="156">
        <v>252.6</v>
      </c>
      <c r="H129" s="177"/>
      <c r="I129" s="177"/>
      <c r="J129" s="175" t="s">
        <v>169</v>
      </c>
      <c r="K129" s="181"/>
    </row>
    <row r="130" spans="1:11" s="157" customFormat="1" ht="39.75" customHeight="1">
      <c r="A130" s="172" t="s">
        <v>300</v>
      </c>
      <c r="B130" s="172" t="s">
        <v>303</v>
      </c>
      <c r="C130" s="172" t="s">
        <v>183</v>
      </c>
      <c r="D130" s="156">
        <v>878.95</v>
      </c>
      <c r="E130" s="177"/>
      <c r="F130" s="177"/>
      <c r="G130" s="156">
        <v>878.95</v>
      </c>
      <c r="H130" s="177"/>
      <c r="I130" s="177"/>
      <c r="J130" s="175" t="s">
        <v>169</v>
      </c>
      <c r="K130" s="181"/>
    </row>
    <row r="131" spans="1:11" s="157" customFormat="1" ht="39.75" customHeight="1">
      <c r="A131" s="172" t="s">
        <v>199</v>
      </c>
      <c r="B131" s="172" t="s">
        <v>346</v>
      </c>
      <c r="C131" s="172" t="s">
        <v>291</v>
      </c>
      <c r="D131" s="156">
        <f>3*1480</f>
        <v>4440</v>
      </c>
      <c r="E131" s="177"/>
      <c r="F131" s="177"/>
      <c r="G131" s="156">
        <f>3*1480</f>
        <v>4440</v>
      </c>
      <c r="H131" s="177"/>
      <c r="I131" s="177"/>
      <c r="J131" s="175" t="s">
        <v>169</v>
      </c>
      <c r="K131" s="181"/>
    </row>
    <row r="132" spans="1:11" s="157" customFormat="1" ht="39.75" customHeight="1">
      <c r="A132" s="172" t="s">
        <v>301</v>
      </c>
      <c r="B132" s="172" t="s">
        <v>304</v>
      </c>
      <c r="C132" s="172" t="s">
        <v>305</v>
      </c>
      <c r="D132" s="156">
        <v>288</v>
      </c>
      <c r="E132" s="177"/>
      <c r="F132" s="177"/>
      <c r="G132" s="156">
        <v>288</v>
      </c>
      <c r="H132" s="177"/>
      <c r="I132" s="177"/>
      <c r="J132" s="175" t="s">
        <v>169</v>
      </c>
      <c r="K132" s="181"/>
    </row>
    <row r="133" spans="1:11" s="157" customFormat="1" ht="39.75" customHeight="1">
      <c r="A133" s="172" t="s">
        <v>347</v>
      </c>
      <c r="B133" s="172" t="s">
        <v>348</v>
      </c>
      <c r="C133" s="172" t="s">
        <v>178</v>
      </c>
      <c r="D133" s="156">
        <f>777.69*20</f>
        <v>15553.800000000001</v>
      </c>
      <c r="E133" s="177"/>
      <c r="F133" s="177"/>
      <c r="G133" s="156">
        <f>777.69*20</f>
        <v>15553.800000000001</v>
      </c>
      <c r="H133" s="177"/>
      <c r="I133" s="177"/>
      <c r="J133" s="175" t="s">
        <v>169</v>
      </c>
      <c r="K133" s="181"/>
    </row>
    <row r="134" spans="1:11" s="157" customFormat="1" ht="39.75" customHeight="1">
      <c r="A134" s="172" t="s">
        <v>349</v>
      </c>
      <c r="B134" s="172" t="s">
        <v>350</v>
      </c>
      <c r="C134" s="172" t="s">
        <v>183</v>
      </c>
      <c r="D134" s="156">
        <v>4598.32</v>
      </c>
      <c r="E134" s="177"/>
      <c r="F134" s="177"/>
      <c r="G134" s="156">
        <v>4598.32</v>
      </c>
      <c r="H134" s="177"/>
      <c r="I134" s="177"/>
      <c r="J134" s="175" t="s">
        <v>169</v>
      </c>
      <c r="K134" s="181"/>
    </row>
    <row r="135" spans="1:11" s="157" customFormat="1" ht="39.75" customHeight="1">
      <c r="A135" s="172" t="s">
        <v>349</v>
      </c>
      <c r="B135" s="172" t="s">
        <v>351</v>
      </c>
      <c r="C135" s="172" t="s">
        <v>183</v>
      </c>
      <c r="D135" s="156">
        <f>1878.56+1695.66+863.76</f>
        <v>4437.9800000000005</v>
      </c>
      <c r="E135" s="177"/>
      <c r="F135" s="177"/>
      <c r="G135" s="156">
        <v>4437.9800000000005</v>
      </c>
      <c r="H135" s="177"/>
      <c r="I135" s="177"/>
      <c r="J135" s="175" t="s">
        <v>169</v>
      </c>
      <c r="K135" s="181"/>
    </row>
    <row r="136" spans="1:11" s="157" customFormat="1" ht="39.75" customHeight="1">
      <c r="A136" s="172" t="s">
        <v>349</v>
      </c>
      <c r="B136" s="172" t="s">
        <v>351</v>
      </c>
      <c r="C136" s="172" t="s">
        <v>183</v>
      </c>
      <c r="D136" s="156">
        <v>300.9</v>
      </c>
      <c r="E136" s="177"/>
      <c r="F136" s="177"/>
      <c r="G136" s="156">
        <v>300.9</v>
      </c>
      <c r="H136" s="177"/>
      <c r="I136" s="177"/>
      <c r="J136" s="175" t="s">
        <v>169</v>
      </c>
      <c r="K136" s="181"/>
    </row>
    <row r="137" spans="1:11" s="157" customFormat="1" ht="39.75" customHeight="1">
      <c r="A137" s="172" t="s">
        <v>352</v>
      </c>
      <c r="B137" s="172" t="s">
        <v>353</v>
      </c>
      <c r="C137" s="172" t="s">
        <v>183</v>
      </c>
      <c r="D137" s="156">
        <v>684</v>
      </c>
      <c r="E137" s="177"/>
      <c r="F137" s="177"/>
      <c r="G137" s="156">
        <v>494</v>
      </c>
      <c r="H137" s="177"/>
      <c r="I137" s="177"/>
      <c r="J137" s="175" t="s">
        <v>169</v>
      </c>
      <c r="K137" s="181"/>
    </row>
    <row r="138" spans="1:11" s="157" customFormat="1" ht="39.75" customHeight="1">
      <c r="A138" s="172" t="s">
        <v>354</v>
      </c>
      <c r="B138" s="172" t="s">
        <v>184</v>
      </c>
      <c r="C138" s="172" t="s">
        <v>327</v>
      </c>
      <c r="D138" s="156">
        <f>2000+8</f>
        <v>2008</v>
      </c>
      <c r="E138" s="177"/>
      <c r="F138" s="177"/>
      <c r="G138" s="156">
        <v>1723</v>
      </c>
      <c r="H138" s="177"/>
      <c r="I138" s="177"/>
      <c r="J138" s="175" t="s">
        <v>169</v>
      </c>
      <c r="K138" s="181"/>
    </row>
    <row r="139" spans="1:11" s="157" customFormat="1" ht="39.75" customHeight="1">
      <c r="A139" s="172" t="s">
        <v>355</v>
      </c>
      <c r="B139" s="172" t="s">
        <v>356</v>
      </c>
      <c r="C139" s="172" t="s">
        <v>183</v>
      </c>
      <c r="D139" s="156">
        <f>600*0.7</f>
        <v>420</v>
      </c>
      <c r="E139" s="177"/>
      <c r="F139" s="177"/>
      <c r="G139" s="156">
        <v>420</v>
      </c>
      <c r="H139" s="177"/>
      <c r="I139" s="177"/>
      <c r="J139" s="175" t="s">
        <v>169</v>
      </c>
      <c r="K139" s="181"/>
    </row>
    <row r="140" spans="1:11" s="157" customFormat="1" ht="39.75" customHeight="1">
      <c r="A140" s="172" t="s">
        <v>357</v>
      </c>
      <c r="B140" s="172" t="s">
        <v>358</v>
      </c>
      <c r="C140" s="172" t="s">
        <v>183</v>
      </c>
      <c r="D140" s="156">
        <v>550</v>
      </c>
      <c r="E140" s="177"/>
      <c r="F140" s="177"/>
      <c r="G140" s="156">
        <v>550</v>
      </c>
      <c r="H140" s="177"/>
      <c r="I140" s="177"/>
      <c r="J140" s="175" t="s">
        <v>169</v>
      </c>
      <c r="K140" s="181"/>
    </row>
    <row r="141" spans="1:11" s="157" customFormat="1" ht="39.75" customHeight="1">
      <c r="A141" s="172" t="s">
        <v>359</v>
      </c>
      <c r="B141" s="172" t="s">
        <v>360</v>
      </c>
      <c r="C141" s="172" t="s">
        <v>361</v>
      </c>
      <c r="D141" s="156">
        <f>250*9.6</f>
        <v>2400</v>
      </c>
      <c r="E141" s="177"/>
      <c r="F141" s="177"/>
      <c r="G141" s="156">
        <v>2400</v>
      </c>
      <c r="H141" s="177"/>
      <c r="I141" s="177"/>
      <c r="J141" s="175" t="s">
        <v>169</v>
      </c>
      <c r="K141" s="181"/>
    </row>
    <row r="142" spans="1:11" s="157" customFormat="1" ht="39.75" customHeight="1">
      <c r="A142" s="172" t="s">
        <v>362</v>
      </c>
      <c r="B142" s="172" t="s">
        <v>363</v>
      </c>
      <c r="C142" s="172" t="s">
        <v>295</v>
      </c>
      <c r="D142" s="156">
        <v>1420</v>
      </c>
      <c r="E142" s="177"/>
      <c r="F142" s="177"/>
      <c r="G142" s="156">
        <v>1420</v>
      </c>
      <c r="H142" s="177"/>
      <c r="I142" s="177"/>
      <c r="J142" s="175" t="s">
        <v>169</v>
      </c>
      <c r="K142" s="181"/>
    </row>
    <row r="143" spans="1:11" s="157" customFormat="1" ht="39.75" customHeight="1">
      <c r="A143" s="172" t="s">
        <v>364</v>
      </c>
      <c r="B143" s="172" t="s">
        <v>365</v>
      </c>
      <c r="C143" s="172" t="s">
        <v>295</v>
      </c>
      <c r="D143" s="156">
        <v>1299</v>
      </c>
      <c r="E143" s="177"/>
      <c r="F143" s="177"/>
      <c r="G143" s="156">
        <v>1299</v>
      </c>
      <c r="H143" s="177"/>
      <c r="I143" s="177"/>
      <c r="J143" s="175" t="s">
        <v>169</v>
      </c>
      <c r="K143" s="181"/>
    </row>
    <row r="144" spans="1:11" s="157" customFormat="1" ht="39.75" customHeight="1">
      <c r="A144" s="172" t="s">
        <v>206</v>
      </c>
      <c r="B144" s="172" t="s">
        <v>278</v>
      </c>
      <c r="C144" s="172" t="s">
        <v>288</v>
      </c>
      <c r="D144" s="156">
        <f>500*6</f>
        <v>3000</v>
      </c>
      <c r="E144" s="177"/>
      <c r="F144" s="177"/>
      <c r="G144" s="156">
        <v>3000</v>
      </c>
      <c r="H144" s="177"/>
      <c r="I144" s="177"/>
      <c r="J144" s="175" t="s">
        <v>169</v>
      </c>
      <c r="K144" s="181"/>
    </row>
    <row r="145" spans="1:11" s="157" customFormat="1" ht="39.75" customHeight="1">
      <c r="A145" s="172" t="s">
        <v>366</v>
      </c>
      <c r="B145" s="172" t="s">
        <v>367</v>
      </c>
      <c r="C145" s="172" t="s">
        <v>368</v>
      </c>
      <c r="D145" s="156">
        <v>350</v>
      </c>
      <c r="E145" s="177"/>
      <c r="F145" s="177"/>
      <c r="G145" s="156">
        <v>350</v>
      </c>
      <c r="H145" s="177"/>
      <c r="I145" s="177"/>
      <c r="J145" s="175" t="s">
        <v>169</v>
      </c>
      <c r="K145" s="181"/>
    </row>
    <row r="146" spans="1:11" s="157" customFormat="1" ht="39.75" customHeight="1">
      <c r="A146" s="172" t="s">
        <v>369</v>
      </c>
      <c r="B146" s="172" t="s">
        <v>370</v>
      </c>
      <c r="C146" s="172"/>
      <c r="D146" s="156">
        <f>168+672</f>
        <v>840</v>
      </c>
      <c r="E146" s="177"/>
      <c r="F146" s="177"/>
      <c r="G146" s="156">
        <v>840</v>
      </c>
      <c r="H146" s="177"/>
      <c r="I146" s="177"/>
      <c r="J146" s="175" t="s">
        <v>169</v>
      </c>
      <c r="K146" s="181"/>
    </row>
    <row r="147" spans="1:11" s="157" customFormat="1" ht="39.75" customHeight="1">
      <c r="A147" s="172" t="s">
        <v>371</v>
      </c>
      <c r="B147" s="172" t="s">
        <v>372</v>
      </c>
      <c r="C147" s="172"/>
      <c r="D147" s="156">
        <v>106.65</v>
      </c>
      <c r="E147" s="177"/>
      <c r="F147" s="177"/>
      <c r="G147" s="156">
        <v>106.65</v>
      </c>
      <c r="H147" s="177"/>
      <c r="I147" s="177"/>
      <c r="J147" s="175" t="s">
        <v>169</v>
      </c>
      <c r="K147" s="181"/>
    </row>
    <row r="148" spans="1:11" s="157" customFormat="1" ht="39.75" customHeight="1">
      <c r="A148" s="172" t="s">
        <v>373</v>
      </c>
      <c r="B148" s="172" t="s">
        <v>374</v>
      </c>
      <c r="C148" s="172" t="s">
        <v>183</v>
      </c>
      <c r="D148" s="156">
        <f>200+50</f>
        <v>250</v>
      </c>
      <c r="E148" s="177"/>
      <c r="F148" s="177"/>
      <c r="G148" s="156">
        <v>250</v>
      </c>
      <c r="H148" s="177"/>
      <c r="I148" s="177"/>
      <c r="J148" s="175" t="s">
        <v>169</v>
      </c>
      <c r="K148" s="181"/>
    </row>
    <row r="149" spans="1:11" s="157" customFormat="1" ht="39.75" customHeight="1">
      <c r="A149" s="172" t="s">
        <v>375</v>
      </c>
      <c r="B149" s="172" t="s">
        <v>376</v>
      </c>
      <c r="C149" s="172" t="s">
        <v>295</v>
      </c>
      <c r="D149" s="156">
        <v>5198</v>
      </c>
      <c r="E149" s="177"/>
      <c r="F149" s="177"/>
      <c r="G149" s="156">
        <v>5198</v>
      </c>
      <c r="H149" s="177"/>
      <c r="I149" s="177"/>
      <c r="J149" s="175" t="s">
        <v>169</v>
      </c>
      <c r="K149" s="181"/>
    </row>
    <row r="150" spans="1:11" s="157" customFormat="1" ht="39.75" customHeight="1">
      <c r="A150" s="172" t="s">
        <v>377</v>
      </c>
      <c r="B150" s="172" t="s">
        <v>378</v>
      </c>
      <c r="C150" s="172" t="s">
        <v>183</v>
      </c>
      <c r="D150" s="156">
        <v>350</v>
      </c>
      <c r="E150" s="177"/>
      <c r="F150" s="177"/>
      <c r="G150" s="156">
        <v>350</v>
      </c>
      <c r="H150" s="177"/>
      <c r="I150" s="177"/>
      <c r="J150" s="175" t="s">
        <v>169</v>
      </c>
      <c r="K150" s="181"/>
    </row>
    <row r="151" spans="1:11" s="157" customFormat="1" ht="39.75" customHeight="1">
      <c r="A151" s="172" t="s">
        <v>349</v>
      </c>
      <c r="B151" s="172" t="s">
        <v>379</v>
      </c>
      <c r="C151" s="172" t="s">
        <v>183</v>
      </c>
      <c r="D151" s="156">
        <v>1750</v>
      </c>
      <c r="E151" s="177"/>
      <c r="F151" s="177"/>
      <c r="G151" s="156">
        <v>1750</v>
      </c>
      <c r="H151" s="177"/>
      <c r="I151" s="177"/>
      <c r="J151" s="175" t="s">
        <v>169</v>
      </c>
      <c r="K151" s="181"/>
    </row>
    <row r="152" spans="1:11" s="157" customFormat="1" ht="39.75" customHeight="1">
      <c r="A152" s="172" t="s">
        <v>349</v>
      </c>
      <c r="B152" s="172" t="s">
        <v>380</v>
      </c>
      <c r="C152" s="172" t="s">
        <v>183</v>
      </c>
      <c r="D152" s="156">
        <v>1500</v>
      </c>
      <c r="E152" s="177"/>
      <c r="F152" s="177"/>
      <c r="G152" s="156">
        <v>1500</v>
      </c>
      <c r="H152" s="177"/>
      <c r="I152" s="177"/>
      <c r="J152" s="175" t="s">
        <v>169</v>
      </c>
      <c r="K152" s="181"/>
    </row>
    <row r="153" spans="1:11" s="157" customFormat="1" ht="39.75" customHeight="1">
      <c r="A153" s="172" t="s">
        <v>381</v>
      </c>
      <c r="B153" s="172" t="s">
        <v>382</v>
      </c>
      <c r="C153" s="172" t="s">
        <v>295</v>
      </c>
      <c r="D153" s="156">
        <v>6999</v>
      </c>
      <c r="E153" s="177"/>
      <c r="F153" s="177"/>
      <c r="G153" s="156">
        <v>3438.04</v>
      </c>
      <c r="H153" s="177"/>
      <c r="I153" s="177"/>
      <c r="J153" s="175" t="s">
        <v>169</v>
      </c>
      <c r="K153" s="181"/>
    </row>
    <row r="154" spans="1:11" s="157" customFormat="1" ht="39.75" customHeight="1">
      <c r="A154" s="172" t="s">
        <v>383</v>
      </c>
      <c r="B154" s="172" t="s">
        <v>384</v>
      </c>
      <c r="C154" s="172" t="s">
        <v>295</v>
      </c>
      <c r="D154" s="156">
        <v>20390.83</v>
      </c>
      <c r="E154" s="177"/>
      <c r="F154" s="177"/>
      <c r="G154" s="156">
        <v>0</v>
      </c>
      <c r="H154" s="177"/>
      <c r="I154" s="177"/>
      <c r="J154" s="175" t="s">
        <v>169</v>
      </c>
      <c r="K154" s="181"/>
    </row>
    <row r="155" spans="1:11" s="157" customFormat="1" ht="39.75" customHeight="1">
      <c r="A155" s="172" t="s">
        <v>385</v>
      </c>
      <c r="B155" s="172" t="s">
        <v>386</v>
      </c>
      <c r="C155" s="172" t="s">
        <v>183</v>
      </c>
      <c r="D155" s="156">
        <f>2*110</f>
        <v>220</v>
      </c>
      <c r="E155" s="177"/>
      <c r="F155" s="177"/>
      <c r="G155" s="156">
        <v>220</v>
      </c>
      <c r="H155" s="177"/>
      <c r="I155" s="177"/>
      <c r="J155" s="175" t="s">
        <v>169</v>
      </c>
      <c r="K155" s="181"/>
    </row>
    <row r="156" spans="1:11" s="157" customFormat="1" ht="39.75" customHeight="1">
      <c r="A156" s="172" t="s">
        <v>245</v>
      </c>
      <c r="B156" s="172" t="s">
        <v>252</v>
      </c>
      <c r="C156" s="172" t="s">
        <v>183</v>
      </c>
      <c r="D156" s="156">
        <v>931</v>
      </c>
      <c r="E156" s="177"/>
      <c r="F156" s="177"/>
      <c r="G156" s="156">
        <v>931</v>
      </c>
      <c r="H156" s="177"/>
      <c r="I156" s="177"/>
      <c r="J156" s="175" t="s">
        <v>169</v>
      </c>
      <c r="K156" s="181"/>
    </row>
    <row r="157" spans="1:11" s="157" customFormat="1" ht="39.75" customHeight="1">
      <c r="A157" s="172" t="s">
        <v>245</v>
      </c>
      <c r="B157" s="172" t="s">
        <v>387</v>
      </c>
      <c r="C157" s="172" t="s">
        <v>183</v>
      </c>
      <c r="D157" s="156">
        <v>184</v>
      </c>
      <c r="E157" s="177"/>
      <c r="F157" s="177"/>
      <c r="G157" s="156">
        <v>184</v>
      </c>
      <c r="H157" s="177"/>
      <c r="I157" s="177"/>
      <c r="J157" s="175" t="s">
        <v>169</v>
      </c>
      <c r="K157" s="181"/>
    </row>
    <row r="158" spans="1:11" s="157" customFormat="1" ht="39.75" customHeight="1">
      <c r="A158" s="172" t="s">
        <v>388</v>
      </c>
      <c r="B158" s="172" t="s">
        <v>389</v>
      </c>
      <c r="C158" s="172" t="s">
        <v>183</v>
      </c>
      <c r="D158" s="156">
        <v>260</v>
      </c>
      <c r="E158" s="177"/>
      <c r="F158" s="177"/>
      <c r="G158" s="156">
        <v>260</v>
      </c>
      <c r="H158" s="177"/>
      <c r="I158" s="177"/>
      <c r="J158" s="175" t="s">
        <v>169</v>
      </c>
      <c r="K158" s="181"/>
    </row>
    <row r="159" spans="1:11" s="157" customFormat="1" ht="39.75" customHeight="1">
      <c r="A159" s="172" t="s">
        <v>390</v>
      </c>
      <c r="B159" s="172" t="s">
        <v>256</v>
      </c>
      <c r="C159" s="172" t="s">
        <v>183</v>
      </c>
      <c r="D159" s="156">
        <f>50*6</f>
        <v>300</v>
      </c>
      <c r="E159" s="177"/>
      <c r="F159" s="177"/>
      <c r="G159" s="156">
        <v>300</v>
      </c>
      <c r="H159" s="177"/>
      <c r="I159" s="177"/>
      <c r="J159" s="175" t="s">
        <v>169</v>
      </c>
      <c r="K159" s="181"/>
    </row>
    <row r="160" spans="1:11" s="157" customFormat="1" ht="39.75" customHeight="1">
      <c r="A160" s="172" t="s">
        <v>245</v>
      </c>
      <c r="B160" s="172" t="s">
        <v>252</v>
      </c>
      <c r="C160" s="172" t="s">
        <v>391</v>
      </c>
      <c r="D160" s="156">
        <v>405</v>
      </c>
      <c r="E160" s="177"/>
      <c r="F160" s="177"/>
      <c r="G160" s="156">
        <v>405</v>
      </c>
      <c r="H160" s="177"/>
      <c r="I160" s="177"/>
      <c r="J160" s="175" t="s">
        <v>169</v>
      </c>
      <c r="K160" s="181"/>
    </row>
    <row r="161" spans="1:11" s="157" customFormat="1" ht="39.75" customHeight="1">
      <c r="A161" s="172" t="s">
        <v>245</v>
      </c>
      <c r="B161" s="172" t="s">
        <v>387</v>
      </c>
      <c r="C161" s="172"/>
      <c r="D161" s="156">
        <v>240</v>
      </c>
      <c r="E161" s="177"/>
      <c r="F161" s="177"/>
      <c r="G161" s="156">
        <v>240</v>
      </c>
      <c r="H161" s="177"/>
      <c r="I161" s="177"/>
      <c r="J161" s="175" t="s">
        <v>169</v>
      </c>
      <c r="K161" s="181"/>
    </row>
    <row r="162" spans="1:11" s="157" customFormat="1" ht="39.75" customHeight="1">
      <c r="A162" s="172" t="s">
        <v>245</v>
      </c>
      <c r="B162" s="172" t="s">
        <v>255</v>
      </c>
      <c r="C162" s="172"/>
      <c r="D162" s="156">
        <v>1200</v>
      </c>
      <c r="E162" s="177"/>
      <c r="F162" s="177"/>
      <c r="G162" s="156">
        <v>1200</v>
      </c>
      <c r="H162" s="177"/>
      <c r="I162" s="177"/>
      <c r="J162" s="175" t="s">
        <v>169</v>
      </c>
      <c r="K162" s="181"/>
    </row>
    <row r="163" spans="1:11" s="157" customFormat="1" ht="39.75" customHeight="1">
      <c r="A163" s="172" t="s">
        <v>245</v>
      </c>
      <c r="B163" s="172" t="s">
        <v>392</v>
      </c>
      <c r="C163" s="172"/>
      <c r="D163" s="156">
        <v>105</v>
      </c>
      <c r="E163" s="177"/>
      <c r="F163" s="177"/>
      <c r="G163" s="156">
        <v>105</v>
      </c>
      <c r="H163" s="177"/>
      <c r="I163" s="177"/>
      <c r="J163" s="175" t="s">
        <v>169</v>
      </c>
      <c r="K163" s="181"/>
    </row>
    <row r="164" spans="1:11" s="157" customFormat="1" ht="39.75" customHeight="1">
      <c r="A164" s="172" t="s">
        <v>245</v>
      </c>
      <c r="B164" s="172" t="s">
        <v>393</v>
      </c>
      <c r="C164" s="172"/>
      <c r="D164" s="156">
        <v>550</v>
      </c>
      <c r="E164" s="177"/>
      <c r="F164" s="177"/>
      <c r="G164" s="156">
        <v>550</v>
      </c>
      <c r="H164" s="177"/>
      <c r="I164" s="177"/>
      <c r="J164" s="175" t="s">
        <v>169</v>
      </c>
      <c r="K164" s="181"/>
    </row>
    <row r="165" spans="1:11" s="157" customFormat="1" ht="39.75" customHeight="1">
      <c r="A165" s="172" t="s">
        <v>394</v>
      </c>
      <c r="B165" s="172" t="s">
        <v>395</v>
      </c>
      <c r="C165" s="172" t="s">
        <v>183</v>
      </c>
      <c r="D165" s="156">
        <v>690.3</v>
      </c>
      <c r="E165" s="177"/>
      <c r="F165" s="177"/>
      <c r="G165" s="156">
        <v>690.3</v>
      </c>
      <c r="H165" s="177"/>
      <c r="I165" s="177"/>
      <c r="J165" s="175" t="s">
        <v>169</v>
      </c>
      <c r="K165" s="181"/>
    </row>
    <row r="166" spans="1:11" s="157" customFormat="1" ht="39.75" customHeight="1">
      <c r="A166" s="172" t="s">
        <v>396</v>
      </c>
      <c r="B166" s="172" t="s">
        <v>397</v>
      </c>
      <c r="C166" s="172" t="s">
        <v>183</v>
      </c>
      <c r="D166" s="156">
        <f>50+7+15*6</f>
        <v>147</v>
      </c>
      <c r="E166" s="177"/>
      <c r="F166" s="177"/>
      <c r="G166" s="156">
        <v>88.5</v>
      </c>
      <c r="H166" s="177"/>
      <c r="I166" s="177"/>
      <c r="J166" s="175" t="s">
        <v>169</v>
      </c>
      <c r="K166" s="181"/>
    </row>
    <row r="167" spans="1:11" s="157" customFormat="1" ht="39.75" customHeight="1">
      <c r="A167" s="172" t="s">
        <v>398</v>
      </c>
      <c r="B167" s="172" t="s">
        <v>399</v>
      </c>
      <c r="C167" s="172" t="s">
        <v>183</v>
      </c>
      <c r="D167" s="156">
        <f>37+46</f>
        <v>83</v>
      </c>
      <c r="E167" s="177"/>
      <c r="F167" s="177"/>
      <c r="G167" s="156">
        <v>83</v>
      </c>
      <c r="H167" s="177"/>
      <c r="I167" s="177"/>
      <c r="J167" s="175" t="s">
        <v>169</v>
      </c>
      <c r="K167" s="181"/>
    </row>
    <row r="168" spans="1:11" s="157" customFormat="1" ht="39.75" customHeight="1">
      <c r="A168" s="172" t="s">
        <v>400</v>
      </c>
      <c r="B168" s="172" t="s">
        <v>401</v>
      </c>
      <c r="C168" s="172" t="s">
        <v>183</v>
      </c>
      <c r="D168" s="156">
        <v>1095</v>
      </c>
      <c r="E168" s="177"/>
      <c r="F168" s="177"/>
      <c r="G168" s="156">
        <v>1095</v>
      </c>
      <c r="H168" s="177"/>
      <c r="I168" s="177"/>
      <c r="J168" s="175" t="s">
        <v>169</v>
      </c>
      <c r="K168" s="181"/>
    </row>
    <row r="169" spans="1:11" s="157" customFormat="1" ht="39.75" customHeight="1">
      <c r="A169" s="172" t="s">
        <v>200</v>
      </c>
      <c r="B169" s="172" t="s">
        <v>402</v>
      </c>
      <c r="C169" s="172" t="s">
        <v>403</v>
      </c>
      <c r="D169" s="156">
        <v>1000</v>
      </c>
      <c r="E169" s="177"/>
      <c r="F169" s="177"/>
      <c r="G169" s="156">
        <v>1000</v>
      </c>
      <c r="H169" s="177"/>
      <c r="I169" s="177"/>
      <c r="J169" s="175" t="s">
        <v>169</v>
      </c>
      <c r="K169" s="181"/>
    </row>
    <row r="170" spans="1:11" s="157" customFormat="1" ht="39.75" customHeight="1">
      <c r="A170" s="172" t="s">
        <v>404</v>
      </c>
      <c r="B170" s="172" t="s">
        <v>405</v>
      </c>
      <c r="C170" s="172" t="s">
        <v>183</v>
      </c>
      <c r="D170" s="156">
        <v>325</v>
      </c>
      <c r="E170" s="177"/>
      <c r="F170" s="177"/>
      <c r="G170" s="156">
        <v>325</v>
      </c>
      <c r="H170" s="177"/>
      <c r="I170" s="177"/>
      <c r="J170" s="175" t="s">
        <v>169</v>
      </c>
      <c r="K170" s="181"/>
    </row>
    <row r="171" spans="1:11" s="157" customFormat="1" ht="39.75" customHeight="1">
      <c r="A171" s="172" t="s">
        <v>406</v>
      </c>
      <c r="B171" s="172" t="s">
        <v>407</v>
      </c>
      <c r="C171" s="172" t="s">
        <v>403</v>
      </c>
      <c r="D171" s="156">
        <v>4500</v>
      </c>
      <c r="E171" s="177"/>
      <c r="F171" s="177"/>
      <c r="G171" s="156">
        <v>4500</v>
      </c>
      <c r="H171" s="177"/>
      <c r="I171" s="177"/>
      <c r="J171" s="175" t="s">
        <v>169</v>
      </c>
      <c r="K171" s="181"/>
    </row>
    <row r="172" spans="1:11" s="157" customFormat="1" ht="39.75" customHeight="1">
      <c r="A172" s="172" t="s">
        <v>202</v>
      </c>
      <c r="B172" s="172" t="s">
        <v>408</v>
      </c>
      <c r="C172" s="172" t="s">
        <v>295</v>
      </c>
      <c r="D172" s="156">
        <v>28857.29</v>
      </c>
      <c r="E172" s="177"/>
      <c r="F172" s="177"/>
      <c r="G172" s="156">
        <v>28857.29</v>
      </c>
      <c r="H172" s="177"/>
      <c r="I172" s="177"/>
      <c r="J172" s="175" t="s">
        <v>169</v>
      </c>
      <c r="K172" s="181"/>
    </row>
    <row r="173" spans="1:11" s="157" customFormat="1" ht="39.75" customHeight="1">
      <c r="A173" s="172" t="s">
        <v>202</v>
      </c>
      <c r="B173" s="172" t="s">
        <v>409</v>
      </c>
      <c r="C173" s="172" t="s">
        <v>327</v>
      </c>
      <c r="D173" s="156">
        <v>987.49</v>
      </c>
      <c r="E173" s="177"/>
      <c r="F173" s="177"/>
      <c r="G173" s="156">
        <v>153.93</v>
      </c>
      <c r="H173" s="177"/>
      <c r="I173" s="177"/>
      <c r="J173" s="175" t="s">
        <v>169</v>
      </c>
      <c r="K173" s="181"/>
    </row>
    <row r="174" spans="1:11" s="157" customFormat="1" ht="39.75" customHeight="1">
      <c r="A174" s="172" t="s">
        <v>404</v>
      </c>
      <c r="B174" s="172" t="s">
        <v>405</v>
      </c>
      <c r="C174" s="172" t="s">
        <v>183</v>
      </c>
      <c r="D174" s="156">
        <f>100*2</f>
        <v>200</v>
      </c>
      <c r="E174" s="177"/>
      <c r="F174" s="177"/>
      <c r="G174" s="156">
        <v>200</v>
      </c>
      <c r="H174" s="177"/>
      <c r="I174" s="177"/>
      <c r="J174" s="175" t="s">
        <v>169</v>
      </c>
      <c r="K174" s="181"/>
    </row>
    <row r="175" spans="1:11" s="157" customFormat="1" ht="39.75" customHeight="1">
      <c r="A175" s="172" t="s">
        <v>410</v>
      </c>
      <c r="B175" s="172" t="s">
        <v>346</v>
      </c>
      <c r="C175" s="172" t="s">
        <v>296</v>
      </c>
      <c r="D175" s="156">
        <f>1280+320</f>
        <v>1600</v>
      </c>
      <c r="E175" s="177"/>
      <c r="F175" s="177"/>
      <c r="G175" s="156">
        <v>1600</v>
      </c>
      <c r="H175" s="177"/>
      <c r="I175" s="177"/>
      <c r="J175" s="175" t="s">
        <v>169</v>
      </c>
      <c r="K175" s="181"/>
    </row>
    <row r="176" spans="1:11" s="157" customFormat="1" ht="39.75" customHeight="1">
      <c r="A176" s="172" t="s">
        <v>468</v>
      </c>
      <c r="B176" s="172" t="s">
        <v>499</v>
      </c>
      <c r="C176" s="172" t="s">
        <v>183</v>
      </c>
      <c r="D176" s="156">
        <f>12*5.5</f>
        <v>66</v>
      </c>
      <c r="E176" s="177"/>
      <c r="F176" s="177"/>
      <c r="G176" s="156">
        <f>12*5.5</f>
        <v>66</v>
      </c>
      <c r="H176" s="177"/>
      <c r="I176" s="177"/>
      <c r="J176" s="175" t="s">
        <v>169</v>
      </c>
      <c r="K176" s="181"/>
    </row>
    <row r="177" spans="1:11" s="157" customFormat="1" ht="39.75" customHeight="1">
      <c r="A177" s="172" t="s">
        <v>469</v>
      </c>
      <c r="B177" s="172" t="s">
        <v>500</v>
      </c>
      <c r="C177" s="172" t="s">
        <v>183</v>
      </c>
      <c r="D177" s="156">
        <v>100.3</v>
      </c>
      <c r="E177" s="177"/>
      <c r="F177" s="177"/>
      <c r="G177" s="156">
        <v>100.3</v>
      </c>
      <c r="H177" s="177"/>
      <c r="I177" s="177"/>
      <c r="J177" s="175" t="s">
        <v>169</v>
      </c>
      <c r="K177" s="181"/>
    </row>
    <row r="178" spans="1:11" s="157" customFormat="1" ht="39.75" customHeight="1">
      <c r="A178" s="172" t="s">
        <v>470</v>
      </c>
      <c r="B178" s="172" t="s">
        <v>501</v>
      </c>
      <c r="C178" s="172" t="s">
        <v>183</v>
      </c>
      <c r="D178" s="156">
        <f>900+900</f>
        <v>1800</v>
      </c>
      <c r="E178" s="177"/>
      <c r="F178" s="177"/>
      <c r="G178" s="156">
        <f>900+900</f>
        <v>1800</v>
      </c>
      <c r="H178" s="177"/>
      <c r="I178" s="177"/>
      <c r="J178" s="175" t="s">
        <v>169</v>
      </c>
      <c r="K178" s="181"/>
    </row>
    <row r="179" spans="1:11" s="157" customFormat="1" ht="39.75" customHeight="1">
      <c r="A179" s="172" t="s">
        <v>470</v>
      </c>
      <c r="B179" s="172" t="s">
        <v>502</v>
      </c>
      <c r="C179" s="172" t="s">
        <v>183</v>
      </c>
      <c r="D179" s="156">
        <f>155+155+14</f>
        <v>324</v>
      </c>
      <c r="E179" s="177"/>
      <c r="F179" s="177"/>
      <c r="G179" s="156">
        <f>155+155+14</f>
        <v>324</v>
      </c>
      <c r="H179" s="177"/>
      <c r="I179" s="177"/>
      <c r="J179" s="175" t="s">
        <v>169</v>
      </c>
      <c r="K179" s="181"/>
    </row>
    <row r="180" spans="1:11" s="157" customFormat="1" ht="39.75" customHeight="1">
      <c r="A180" s="172" t="s">
        <v>471</v>
      </c>
      <c r="B180" s="172" t="s">
        <v>503</v>
      </c>
      <c r="C180" s="172" t="s">
        <v>183</v>
      </c>
      <c r="D180" s="156">
        <v>145</v>
      </c>
      <c r="E180" s="177"/>
      <c r="F180" s="177"/>
      <c r="G180" s="156">
        <v>145</v>
      </c>
      <c r="H180" s="177"/>
      <c r="I180" s="177"/>
      <c r="J180" s="175" t="s">
        <v>169</v>
      </c>
      <c r="K180" s="181"/>
    </row>
    <row r="181" spans="1:11" s="157" customFormat="1" ht="39.75" customHeight="1">
      <c r="A181" s="172" t="s">
        <v>471</v>
      </c>
      <c r="B181" s="172" t="s">
        <v>504</v>
      </c>
      <c r="C181" s="172" t="s">
        <v>183</v>
      </c>
      <c r="D181" s="156">
        <v>40</v>
      </c>
      <c r="E181" s="177"/>
      <c r="F181" s="177"/>
      <c r="G181" s="156">
        <v>40</v>
      </c>
      <c r="H181" s="177"/>
      <c r="I181" s="177"/>
      <c r="J181" s="175" t="s">
        <v>169</v>
      </c>
      <c r="K181" s="181"/>
    </row>
    <row r="182" spans="1:11" s="157" customFormat="1" ht="39.75" customHeight="1">
      <c r="A182" s="172" t="s">
        <v>472</v>
      </c>
      <c r="B182" s="172" t="s">
        <v>505</v>
      </c>
      <c r="C182" s="172" t="s">
        <v>183</v>
      </c>
      <c r="D182" s="156">
        <v>1464</v>
      </c>
      <c r="E182" s="177"/>
      <c r="F182" s="177"/>
      <c r="G182" s="156">
        <v>1464</v>
      </c>
      <c r="H182" s="177"/>
      <c r="I182" s="177"/>
      <c r="J182" s="175" t="s">
        <v>169</v>
      </c>
      <c r="K182" s="181"/>
    </row>
    <row r="183" spans="1:11" s="157" customFormat="1" ht="39.75" customHeight="1">
      <c r="A183" s="172" t="s">
        <v>473</v>
      </c>
      <c r="B183" s="172" t="s">
        <v>506</v>
      </c>
      <c r="C183" s="172" t="s">
        <v>183</v>
      </c>
      <c r="D183" s="156">
        <f>6*19</f>
        <v>114</v>
      </c>
      <c r="E183" s="177"/>
      <c r="F183" s="177"/>
      <c r="G183" s="156">
        <v>114</v>
      </c>
      <c r="H183" s="177"/>
      <c r="I183" s="177"/>
      <c r="J183" s="175" t="s">
        <v>169</v>
      </c>
      <c r="K183" s="181"/>
    </row>
    <row r="184" spans="1:11" s="157" customFormat="1" ht="39.75" customHeight="1">
      <c r="A184" s="172" t="s">
        <v>388</v>
      </c>
      <c r="B184" s="172" t="s">
        <v>389</v>
      </c>
      <c r="C184" s="172" t="s">
        <v>183</v>
      </c>
      <c r="D184" s="156">
        <v>260</v>
      </c>
      <c r="E184" s="177"/>
      <c r="F184" s="177"/>
      <c r="G184" s="156">
        <v>260</v>
      </c>
      <c r="H184" s="177"/>
      <c r="I184" s="177"/>
      <c r="J184" s="175" t="s">
        <v>169</v>
      </c>
      <c r="K184" s="181"/>
    </row>
    <row r="185" spans="1:11" s="157" customFormat="1" ht="39.75" customHeight="1">
      <c r="A185" s="172" t="s">
        <v>355</v>
      </c>
      <c r="B185" s="172" t="s">
        <v>356</v>
      </c>
      <c r="C185" s="172" t="s">
        <v>183</v>
      </c>
      <c r="D185" s="156">
        <v>1350</v>
      </c>
      <c r="E185" s="177"/>
      <c r="F185" s="177"/>
      <c r="G185" s="156">
        <v>1350</v>
      </c>
      <c r="H185" s="177"/>
      <c r="I185" s="177"/>
      <c r="J185" s="175" t="s">
        <v>169</v>
      </c>
      <c r="K185" s="181"/>
    </row>
    <row r="186" spans="1:11" s="157" customFormat="1" ht="39.75" customHeight="1">
      <c r="A186" s="172" t="s">
        <v>176</v>
      </c>
      <c r="B186" s="172" t="s">
        <v>177</v>
      </c>
      <c r="C186" s="172" t="s">
        <v>178</v>
      </c>
      <c r="D186" s="156">
        <v>12000</v>
      </c>
      <c r="E186" s="177"/>
      <c r="F186" s="177"/>
      <c r="G186" s="156">
        <v>2380.2</v>
      </c>
      <c r="H186" s="177"/>
      <c r="I186" s="177"/>
      <c r="J186" s="175" t="s">
        <v>169</v>
      </c>
      <c r="K186" s="181"/>
    </row>
    <row r="187" spans="1:11" s="157" customFormat="1" ht="39.75" customHeight="1">
      <c r="A187" s="172" t="s">
        <v>474</v>
      </c>
      <c r="B187" s="172" t="s">
        <v>507</v>
      </c>
      <c r="C187" s="172" t="s">
        <v>183</v>
      </c>
      <c r="D187" s="156">
        <f>2*85</f>
        <v>170</v>
      </c>
      <c r="E187" s="177"/>
      <c r="F187" s="177"/>
      <c r="G187" s="156">
        <v>170</v>
      </c>
      <c r="H187" s="177"/>
      <c r="I187" s="177"/>
      <c r="J187" s="175" t="s">
        <v>169</v>
      </c>
      <c r="K187" s="181"/>
    </row>
    <row r="188" spans="1:11" s="157" customFormat="1" ht="39.75" customHeight="1">
      <c r="A188" s="172" t="s">
        <v>196</v>
      </c>
      <c r="B188" s="172" t="s">
        <v>184</v>
      </c>
      <c r="C188" s="172" t="s">
        <v>327</v>
      </c>
      <c r="D188" s="156">
        <v>2500</v>
      </c>
      <c r="E188" s="177"/>
      <c r="F188" s="177"/>
      <c r="G188" s="156">
        <v>1591</v>
      </c>
      <c r="H188" s="177"/>
      <c r="I188" s="177"/>
      <c r="J188" s="175" t="s">
        <v>169</v>
      </c>
      <c r="K188" s="181"/>
    </row>
    <row r="189" spans="1:11" s="157" customFormat="1" ht="39.75" customHeight="1">
      <c r="A189" s="172" t="s">
        <v>475</v>
      </c>
      <c r="B189" s="172" t="s">
        <v>508</v>
      </c>
      <c r="C189" s="172" t="s">
        <v>183</v>
      </c>
      <c r="D189" s="156">
        <v>523.38</v>
      </c>
      <c r="E189" s="177"/>
      <c r="F189" s="177"/>
      <c r="G189" s="156">
        <v>523.38</v>
      </c>
      <c r="H189" s="177"/>
      <c r="I189" s="177"/>
      <c r="J189" s="175" t="s">
        <v>169</v>
      </c>
      <c r="K189" s="181"/>
    </row>
    <row r="190" spans="1:11" s="157" customFormat="1" ht="39.75" customHeight="1">
      <c r="A190" s="172" t="s">
        <v>396</v>
      </c>
      <c r="B190" s="172" t="s">
        <v>397</v>
      </c>
      <c r="C190" s="172" t="s">
        <v>183</v>
      </c>
      <c r="D190" s="156">
        <f>0.5+1.5+5*15+25</f>
        <v>102</v>
      </c>
      <c r="E190" s="177"/>
      <c r="F190" s="177"/>
      <c r="G190" s="156">
        <v>41</v>
      </c>
      <c r="H190" s="177"/>
      <c r="I190" s="177"/>
      <c r="J190" s="175" t="s">
        <v>169</v>
      </c>
      <c r="K190" s="181"/>
    </row>
    <row r="191" spans="1:11" s="157" customFormat="1" ht="39.75" customHeight="1">
      <c r="A191" s="172" t="s">
        <v>357</v>
      </c>
      <c r="B191" s="172" t="s">
        <v>358</v>
      </c>
      <c r="C191" s="172" t="s">
        <v>183</v>
      </c>
      <c r="D191" s="156">
        <v>550</v>
      </c>
      <c r="E191" s="177"/>
      <c r="F191" s="177"/>
      <c r="G191" s="156">
        <v>550</v>
      </c>
      <c r="H191" s="177"/>
      <c r="I191" s="177"/>
      <c r="J191" s="175" t="s">
        <v>169</v>
      </c>
      <c r="K191" s="181"/>
    </row>
    <row r="192" spans="1:11" s="157" customFormat="1" ht="39.75" customHeight="1">
      <c r="A192" s="172" t="s">
        <v>476</v>
      </c>
      <c r="B192" s="172" t="s">
        <v>509</v>
      </c>
      <c r="C192" s="172" t="s">
        <v>183</v>
      </c>
      <c r="D192" s="156">
        <f>5000*0.3</f>
        <v>1500</v>
      </c>
      <c r="E192" s="177"/>
      <c r="F192" s="177"/>
      <c r="G192" s="156">
        <v>180</v>
      </c>
      <c r="H192" s="177"/>
      <c r="I192" s="177"/>
      <c r="J192" s="175" t="s">
        <v>169</v>
      </c>
      <c r="K192" s="181"/>
    </row>
    <row r="193" spans="1:11" s="157" customFormat="1" ht="39.75" customHeight="1">
      <c r="A193" s="172" t="s">
        <v>476</v>
      </c>
      <c r="B193" s="172" t="s">
        <v>510</v>
      </c>
      <c r="C193" s="172" t="s">
        <v>295</v>
      </c>
      <c r="D193" s="156">
        <v>2030</v>
      </c>
      <c r="E193" s="177"/>
      <c r="F193" s="177"/>
      <c r="G193" s="156">
        <v>348.75</v>
      </c>
      <c r="H193" s="177"/>
      <c r="I193" s="177"/>
      <c r="J193" s="175" t="s">
        <v>169</v>
      </c>
      <c r="K193" s="181"/>
    </row>
    <row r="194" spans="1:11" s="157" customFormat="1" ht="39.75" customHeight="1">
      <c r="A194" s="172" t="s">
        <v>236</v>
      </c>
      <c r="B194" s="172" t="s">
        <v>511</v>
      </c>
      <c r="C194" s="172" t="s">
        <v>295</v>
      </c>
      <c r="D194" s="156">
        <v>17999</v>
      </c>
      <c r="E194" s="177"/>
      <c r="F194" s="177"/>
      <c r="G194" s="156">
        <v>5547.17</v>
      </c>
      <c r="H194" s="177"/>
      <c r="I194" s="177"/>
      <c r="J194" s="175" t="s">
        <v>169</v>
      </c>
      <c r="K194" s="181"/>
    </row>
    <row r="195" spans="1:11" s="157" customFormat="1" ht="39.75" customHeight="1">
      <c r="A195" s="172" t="s">
        <v>476</v>
      </c>
      <c r="B195" s="172" t="s">
        <v>512</v>
      </c>
      <c r="C195" s="172" t="s">
        <v>295</v>
      </c>
      <c r="D195" s="156">
        <v>16000</v>
      </c>
      <c r="E195" s="177"/>
      <c r="F195" s="177"/>
      <c r="G195" s="156">
        <v>2184.55</v>
      </c>
      <c r="H195" s="177"/>
      <c r="I195" s="177"/>
      <c r="J195" s="175" t="s">
        <v>169</v>
      </c>
      <c r="K195" s="181"/>
    </row>
    <row r="196" spans="1:11" s="157" customFormat="1" ht="39.75" customHeight="1">
      <c r="A196" s="172" t="s">
        <v>476</v>
      </c>
      <c r="B196" s="172" t="s">
        <v>513</v>
      </c>
      <c r="C196" s="172" t="s">
        <v>295</v>
      </c>
      <c r="D196" s="156">
        <v>18900</v>
      </c>
      <c r="E196" s="177"/>
      <c r="F196" s="177"/>
      <c r="G196" s="156">
        <v>6253.72</v>
      </c>
      <c r="H196" s="177"/>
      <c r="I196" s="177"/>
      <c r="J196" s="175" t="s">
        <v>169</v>
      </c>
      <c r="K196" s="181"/>
    </row>
    <row r="197" spans="1:11" s="157" customFormat="1" ht="39.75" customHeight="1">
      <c r="A197" s="172" t="s">
        <v>476</v>
      </c>
      <c r="B197" s="172" t="s">
        <v>514</v>
      </c>
      <c r="C197" s="172" t="s">
        <v>295</v>
      </c>
      <c r="D197" s="156">
        <v>41900</v>
      </c>
      <c r="E197" s="177"/>
      <c r="F197" s="177"/>
      <c r="G197" s="156">
        <v>18084.949999999997</v>
      </c>
      <c r="H197" s="177"/>
      <c r="I197" s="177"/>
      <c r="J197" s="175" t="s">
        <v>169</v>
      </c>
      <c r="K197" s="181"/>
    </row>
    <row r="198" spans="1:11" s="157" customFormat="1" ht="39.75" customHeight="1">
      <c r="A198" s="172" t="s">
        <v>214</v>
      </c>
      <c r="B198" s="172" t="s">
        <v>515</v>
      </c>
      <c r="C198" s="172" t="s">
        <v>183</v>
      </c>
      <c r="D198" s="156">
        <v>547.2</v>
      </c>
      <c r="E198" s="177"/>
      <c r="F198" s="177"/>
      <c r="G198" s="156">
        <v>197.6</v>
      </c>
      <c r="H198" s="177"/>
      <c r="I198" s="177"/>
      <c r="J198" s="175" t="s">
        <v>169</v>
      </c>
      <c r="K198" s="181"/>
    </row>
    <row r="199" spans="1:11" s="157" customFormat="1" ht="39.75" customHeight="1">
      <c r="A199" s="172" t="s">
        <v>476</v>
      </c>
      <c r="B199" s="172" t="s">
        <v>516</v>
      </c>
      <c r="C199" s="172" t="s">
        <v>295</v>
      </c>
      <c r="D199" s="156">
        <v>1600</v>
      </c>
      <c r="E199" s="177"/>
      <c r="F199" s="177"/>
      <c r="G199" s="156">
        <v>600</v>
      </c>
      <c r="H199" s="177"/>
      <c r="I199" s="177"/>
      <c r="J199" s="175" t="s">
        <v>169</v>
      </c>
      <c r="K199" s="181"/>
    </row>
    <row r="200" spans="1:11" s="157" customFormat="1" ht="39.75" customHeight="1">
      <c r="A200" s="172" t="s">
        <v>476</v>
      </c>
      <c r="B200" s="172" t="s">
        <v>517</v>
      </c>
      <c r="C200" s="172" t="s">
        <v>295</v>
      </c>
      <c r="D200" s="156">
        <v>6900</v>
      </c>
      <c r="E200" s="177"/>
      <c r="F200" s="177"/>
      <c r="G200" s="156">
        <v>1713</v>
      </c>
      <c r="H200" s="177"/>
      <c r="I200" s="177"/>
      <c r="J200" s="175" t="s">
        <v>169</v>
      </c>
      <c r="K200" s="181"/>
    </row>
    <row r="201" spans="1:11" s="157" customFormat="1" ht="39.75" customHeight="1">
      <c r="A201" s="172" t="s">
        <v>477</v>
      </c>
      <c r="B201" s="172" t="s">
        <v>518</v>
      </c>
      <c r="C201" s="172" t="s">
        <v>183</v>
      </c>
      <c r="D201" s="156">
        <f>10*7.45+10*9.5</f>
        <v>169.5</v>
      </c>
      <c r="E201" s="177"/>
      <c r="F201" s="177"/>
      <c r="G201" s="156">
        <v>169.5</v>
      </c>
      <c r="H201" s="177"/>
      <c r="I201" s="177"/>
      <c r="J201" s="175" t="s">
        <v>169</v>
      </c>
      <c r="K201" s="181"/>
    </row>
    <row r="202" spans="1:11" s="157" customFormat="1" ht="39.75" customHeight="1">
      <c r="A202" s="172" t="s">
        <v>478</v>
      </c>
      <c r="B202" s="172" t="s">
        <v>519</v>
      </c>
      <c r="C202" s="172" t="s">
        <v>183</v>
      </c>
      <c r="D202" s="156">
        <f>10*13.9</f>
        <v>139</v>
      </c>
      <c r="E202" s="177"/>
      <c r="F202" s="177"/>
      <c r="G202" s="156">
        <v>139</v>
      </c>
      <c r="H202" s="177"/>
      <c r="I202" s="177"/>
      <c r="J202" s="175" t="s">
        <v>169</v>
      </c>
      <c r="K202" s="181"/>
    </row>
    <row r="203" spans="1:11" s="157" customFormat="1" ht="39.75" customHeight="1">
      <c r="A203" s="172" t="s">
        <v>298</v>
      </c>
      <c r="B203" s="172" t="s">
        <v>520</v>
      </c>
      <c r="C203" s="172" t="s">
        <v>183</v>
      </c>
      <c r="D203" s="156">
        <v>430</v>
      </c>
      <c r="E203" s="177"/>
      <c r="F203" s="177"/>
      <c r="G203" s="156">
        <v>430</v>
      </c>
      <c r="H203" s="177"/>
      <c r="I203" s="177"/>
      <c r="J203" s="175" t="s">
        <v>169</v>
      </c>
      <c r="K203" s="181"/>
    </row>
    <row r="204" spans="1:11" s="157" customFormat="1" ht="39.75" customHeight="1">
      <c r="A204" s="172" t="s">
        <v>200</v>
      </c>
      <c r="B204" s="172" t="s">
        <v>521</v>
      </c>
      <c r="C204" s="172" t="s">
        <v>555</v>
      </c>
      <c r="D204" s="156">
        <v>3200</v>
      </c>
      <c r="E204" s="177"/>
      <c r="F204" s="177"/>
      <c r="G204" s="156">
        <v>3200</v>
      </c>
      <c r="H204" s="177"/>
      <c r="I204" s="177"/>
      <c r="J204" s="175" t="s">
        <v>169</v>
      </c>
      <c r="K204" s="181"/>
    </row>
    <row r="205" spans="1:11" s="157" customFormat="1" ht="39.75" customHeight="1">
      <c r="A205" s="172" t="s">
        <v>479</v>
      </c>
      <c r="B205" s="172" t="s">
        <v>522</v>
      </c>
      <c r="C205" s="172" t="s">
        <v>295</v>
      </c>
      <c r="D205" s="156">
        <f>20000*0.25</f>
        <v>5000</v>
      </c>
      <c r="E205" s="177"/>
      <c r="F205" s="177"/>
      <c r="G205" s="156">
        <v>5000</v>
      </c>
      <c r="H205" s="177"/>
      <c r="I205" s="177"/>
      <c r="J205" s="175" t="s">
        <v>169</v>
      </c>
      <c r="K205" s="181"/>
    </row>
    <row r="206" spans="1:11" s="157" customFormat="1" ht="39.75" customHeight="1">
      <c r="A206" s="172" t="s">
        <v>480</v>
      </c>
      <c r="B206" s="172" t="s">
        <v>523</v>
      </c>
      <c r="C206" s="172" t="s">
        <v>295</v>
      </c>
      <c r="D206" s="156">
        <v>3999</v>
      </c>
      <c r="E206" s="177"/>
      <c r="F206" s="177"/>
      <c r="G206" s="156">
        <v>3999</v>
      </c>
      <c r="H206" s="177"/>
      <c r="I206" s="177"/>
      <c r="J206" s="175" t="s">
        <v>169</v>
      </c>
      <c r="K206" s="181"/>
    </row>
    <row r="207" spans="1:11" s="157" customFormat="1" ht="39.75" customHeight="1">
      <c r="A207" s="172" t="s">
        <v>548</v>
      </c>
      <c r="B207" s="172" t="s">
        <v>524</v>
      </c>
      <c r="C207" s="172" t="s">
        <v>547</v>
      </c>
      <c r="D207" s="156">
        <v>200</v>
      </c>
      <c r="E207" s="177"/>
      <c r="F207" s="177"/>
      <c r="G207" s="156">
        <v>200</v>
      </c>
      <c r="H207" s="177"/>
      <c r="I207" s="177"/>
      <c r="J207" s="175" t="s">
        <v>169</v>
      </c>
      <c r="K207" s="181"/>
    </row>
    <row r="208" spans="1:11" s="157" customFormat="1" ht="39.75" customHeight="1">
      <c r="A208" s="172" t="s">
        <v>544</v>
      </c>
      <c r="B208" s="172" t="s">
        <v>525</v>
      </c>
      <c r="C208" s="172" t="s">
        <v>295</v>
      </c>
      <c r="D208" s="156">
        <f>5*603+3*1045</f>
        <v>6150</v>
      </c>
      <c r="E208" s="177"/>
      <c r="F208" s="177"/>
      <c r="G208" s="156">
        <v>6150</v>
      </c>
      <c r="H208" s="177"/>
      <c r="I208" s="177"/>
      <c r="J208" s="175" t="s">
        <v>169</v>
      </c>
      <c r="K208" s="181"/>
    </row>
    <row r="209" spans="1:11" s="157" customFormat="1" ht="39.75" customHeight="1">
      <c r="A209" s="172" t="s">
        <v>481</v>
      </c>
      <c r="B209" s="172" t="s">
        <v>526</v>
      </c>
      <c r="C209" s="172" t="s">
        <v>183</v>
      </c>
      <c r="D209" s="156">
        <f>4*195</f>
        <v>780</v>
      </c>
      <c r="E209" s="177"/>
      <c r="F209" s="177"/>
      <c r="G209" s="156">
        <v>780</v>
      </c>
      <c r="H209" s="177"/>
      <c r="I209" s="177"/>
      <c r="J209" s="175" t="s">
        <v>169</v>
      </c>
      <c r="K209" s="181"/>
    </row>
    <row r="210" spans="1:11" s="157" customFormat="1" ht="39.75" customHeight="1">
      <c r="A210" s="172" t="s">
        <v>482</v>
      </c>
      <c r="B210" s="172" t="s">
        <v>527</v>
      </c>
      <c r="C210" s="172" t="s">
        <v>183</v>
      </c>
      <c r="D210" s="156">
        <f>2*105.4+2*103.2</f>
        <v>417.20000000000005</v>
      </c>
      <c r="E210" s="177"/>
      <c r="F210" s="177"/>
      <c r="G210" s="156">
        <v>417.2</v>
      </c>
      <c r="H210" s="177"/>
      <c r="I210" s="177"/>
      <c r="J210" s="175" t="s">
        <v>169</v>
      </c>
      <c r="K210" s="181"/>
    </row>
    <row r="211" spans="1:11" s="157" customFormat="1" ht="39.75" customHeight="1">
      <c r="A211" s="172" t="s">
        <v>483</v>
      </c>
      <c r="B211" s="172" t="s">
        <v>528</v>
      </c>
      <c r="C211" s="172" t="s">
        <v>295</v>
      </c>
      <c r="D211" s="156">
        <v>22000</v>
      </c>
      <c r="E211" s="177"/>
      <c r="F211" s="177"/>
      <c r="G211" s="156">
        <v>22000</v>
      </c>
      <c r="H211" s="177"/>
      <c r="I211" s="177"/>
      <c r="J211" s="175" t="s">
        <v>169</v>
      </c>
      <c r="K211" s="181"/>
    </row>
    <row r="212" spans="1:11" s="157" customFormat="1" ht="39.75" customHeight="1">
      <c r="A212" s="172" t="s">
        <v>484</v>
      </c>
      <c r="B212" s="172" t="s">
        <v>529</v>
      </c>
      <c r="C212" s="172" t="s">
        <v>183</v>
      </c>
      <c r="D212" s="156">
        <f>(498*5)-(498*5)*10%</f>
        <v>2241</v>
      </c>
      <c r="E212" s="177"/>
      <c r="F212" s="177"/>
      <c r="G212" s="156">
        <f>(498*5)-(498*5)*10%</f>
        <v>2241</v>
      </c>
      <c r="H212" s="177"/>
      <c r="I212" s="177"/>
      <c r="J212" s="175" t="s">
        <v>169</v>
      </c>
      <c r="K212" s="181"/>
    </row>
    <row r="213" spans="1:11" s="157" customFormat="1" ht="39.75" customHeight="1">
      <c r="A213" s="172" t="s">
        <v>485</v>
      </c>
      <c r="B213" s="172" t="s">
        <v>530</v>
      </c>
      <c r="C213" s="172" t="s">
        <v>295</v>
      </c>
      <c r="D213" s="156">
        <f>1538*(3+7.95)</f>
        <v>16841.1</v>
      </c>
      <c r="E213" s="177"/>
      <c r="F213" s="177"/>
      <c r="G213" s="156">
        <v>16841.1</v>
      </c>
      <c r="H213" s="177"/>
      <c r="I213" s="177"/>
      <c r="J213" s="175" t="s">
        <v>169</v>
      </c>
      <c r="K213" s="181"/>
    </row>
    <row r="214" spans="1:11" s="157" customFormat="1" ht="39.75" customHeight="1">
      <c r="A214" s="172" t="s">
        <v>486</v>
      </c>
      <c r="B214" s="172" t="s">
        <v>549</v>
      </c>
      <c r="C214" s="172" t="s">
        <v>497</v>
      </c>
      <c r="D214" s="156">
        <f>5*50</f>
        <v>250</v>
      </c>
      <c r="E214" s="177"/>
      <c r="F214" s="177"/>
      <c r="G214" s="156">
        <v>250</v>
      </c>
      <c r="H214" s="177"/>
      <c r="I214" s="177"/>
      <c r="J214" s="175" t="s">
        <v>169</v>
      </c>
      <c r="K214" s="181"/>
    </row>
    <row r="215" spans="1:11" s="157" customFormat="1" ht="39.75" customHeight="1">
      <c r="A215" s="172" t="s">
        <v>200</v>
      </c>
      <c r="B215" s="172" t="s">
        <v>550</v>
      </c>
      <c r="C215" s="172" t="s">
        <v>547</v>
      </c>
      <c r="D215" s="156">
        <v>800</v>
      </c>
      <c r="E215" s="177"/>
      <c r="F215" s="177"/>
      <c r="G215" s="156">
        <v>800</v>
      </c>
      <c r="H215" s="177"/>
      <c r="I215" s="177"/>
      <c r="J215" s="175" t="s">
        <v>169</v>
      </c>
      <c r="K215" s="181"/>
    </row>
    <row r="216" spans="1:11" s="157" customFormat="1" ht="39.75" customHeight="1">
      <c r="A216" s="172" t="s">
        <v>487</v>
      </c>
      <c r="B216" s="172" t="s">
        <v>531</v>
      </c>
      <c r="C216" s="172" t="s">
        <v>295</v>
      </c>
      <c r="D216" s="156">
        <v>15395</v>
      </c>
      <c r="E216" s="177"/>
      <c r="F216" s="177"/>
      <c r="G216" s="156">
        <v>15395</v>
      </c>
      <c r="H216" s="177"/>
      <c r="I216" s="177"/>
      <c r="J216" s="175" t="s">
        <v>169</v>
      </c>
      <c r="K216" s="181"/>
    </row>
    <row r="217" spans="1:11" s="157" customFormat="1" ht="39.75" customHeight="1">
      <c r="A217" s="172" t="s">
        <v>222</v>
      </c>
      <c r="B217" s="172" t="s">
        <v>457</v>
      </c>
      <c r="C217" s="172" t="s">
        <v>295</v>
      </c>
      <c r="D217" s="156">
        <v>6000</v>
      </c>
      <c r="E217" s="177"/>
      <c r="F217" s="177"/>
      <c r="G217" s="156">
        <v>7000</v>
      </c>
      <c r="H217" s="177"/>
      <c r="I217" s="177"/>
      <c r="J217" s="175" t="s">
        <v>169</v>
      </c>
      <c r="K217" s="181"/>
    </row>
    <row r="218" spans="1:11" s="157" customFormat="1" ht="39.75" customHeight="1">
      <c r="A218" s="172" t="s">
        <v>488</v>
      </c>
      <c r="B218" s="172" t="s">
        <v>532</v>
      </c>
      <c r="C218" s="172" t="s">
        <v>183</v>
      </c>
      <c r="D218" s="156">
        <v>340</v>
      </c>
      <c r="E218" s="177"/>
      <c r="F218" s="177"/>
      <c r="G218" s="156">
        <v>340</v>
      </c>
      <c r="H218" s="177"/>
      <c r="I218" s="177"/>
      <c r="J218" s="175" t="s">
        <v>169</v>
      </c>
      <c r="K218" s="181"/>
    </row>
    <row r="219" spans="1:11" s="157" customFormat="1" ht="39.75" customHeight="1">
      <c r="A219" s="172" t="s">
        <v>489</v>
      </c>
      <c r="B219" s="172" t="s">
        <v>533</v>
      </c>
      <c r="C219" s="172" t="s">
        <v>498</v>
      </c>
      <c r="D219" s="156">
        <v>4000</v>
      </c>
      <c r="E219" s="177"/>
      <c r="F219" s="177"/>
      <c r="G219" s="156">
        <v>4000</v>
      </c>
      <c r="H219" s="177"/>
      <c r="I219" s="177"/>
      <c r="J219" s="175" t="s">
        <v>169</v>
      </c>
      <c r="K219" s="181"/>
    </row>
    <row r="220" spans="1:11" s="157" customFormat="1" ht="39.75" customHeight="1">
      <c r="A220" s="172" t="s">
        <v>330</v>
      </c>
      <c r="B220" s="172" t="s">
        <v>551</v>
      </c>
      <c r="C220" s="172" t="s">
        <v>183</v>
      </c>
      <c r="D220" s="156">
        <f>2*1800</f>
        <v>3600</v>
      </c>
      <c r="E220" s="177"/>
      <c r="F220" s="177"/>
      <c r="G220" s="156">
        <v>3600</v>
      </c>
      <c r="H220" s="177"/>
      <c r="I220" s="177"/>
      <c r="J220" s="175" t="s">
        <v>169</v>
      </c>
      <c r="K220" s="181"/>
    </row>
    <row r="221" spans="1:11" s="157" customFormat="1" ht="39.75" customHeight="1">
      <c r="A221" s="172" t="s">
        <v>490</v>
      </c>
      <c r="B221" s="172" t="s">
        <v>534</v>
      </c>
      <c r="C221" s="172" t="s">
        <v>295</v>
      </c>
      <c r="D221" s="156">
        <f>3*14000</f>
        <v>42000</v>
      </c>
      <c r="E221" s="177"/>
      <c r="F221" s="177"/>
      <c r="G221" s="156">
        <v>42000</v>
      </c>
      <c r="H221" s="177"/>
      <c r="I221" s="177"/>
      <c r="J221" s="175" t="s">
        <v>169</v>
      </c>
      <c r="K221" s="181"/>
    </row>
    <row r="222" spans="1:11" s="157" customFormat="1" ht="39.75" customHeight="1">
      <c r="A222" s="172" t="s">
        <v>491</v>
      </c>
      <c r="B222" s="172" t="s">
        <v>535</v>
      </c>
      <c r="C222" s="172" t="s">
        <v>295</v>
      </c>
      <c r="D222" s="156">
        <v>3577.5</v>
      </c>
      <c r="E222" s="177"/>
      <c r="F222" s="177"/>
      <c r="G222" s="156"/>
      <c r="H222" s="177"/>
      <c r="I222" s="177"/>
      <c r="J222" s="175" t="s">
        <v>169</v>
      </c>
      <c r="K222" s="181"/>
    </row>
    <row r="223" spans="1:11" s="157" customFormat="1" ht="39.75" customHeight="1">
      <c r="A223" s="172" t="s">
        <v>492</v>
      </c>
      <c r="B223" s="172" t="s">
        <v>278</v>
      </c>
      <c r="C223" s="172" t="s">
        <v>295</v>
      </c>
      <c r="D223" s="156">
        <v>3215</v>
      </c>
      <c r="E223" s="177"/>
      <c r="F223" s="177"/>
      <c r="G223" s="156">
        <v>0</v>
      </c>
      <c r="H223" s="177"/>
      <c r="I223" s="177"/>
      <c r="J223" s="175" t="s">
        <v>169</v>
      </c>
      <c r="K223" s="181"/>
    </row>
    <row r="224" spans="1:11" s="157" customFormat="1" ht="39.75" customHeight="1">
      <c r="A224" s="172" t="s">
        <v>244</v>
      </c>
      <c r="B224" s="172" t="s">
        <v>536</v>
      </c>
      <c r="C224" s="172" t="s">
        <v>295</v>
      </c>
      <c r="D224" s="156">
        <v>16261.5</v>
      </c>
      <c r="E224" s="177"/>
      <c r="F224" s="177"/>
      <c r="G224" s="156">
        <v>2337</v>
      </c>
      <c r="H224" s="177"/>
      <c r="I224" s="177"/>
      <c r="J224" s="175" t="s">
        <v>169</v>
      </c>
      <c r="K224" s="181"/>
    </row>
    <row r="225" spans="1:11" s="157" customFormat="1" ht="39.75" customHeight="1">
      <c r="A225" s="172" t="s">
        <v>493</v>
      </c>
      <c r="B225" s="172" t="s">
        <v>537</v>
      </c>
      <c r="C225" s="172" t="s">
        <v>295</v>
      </c>
      <c r="D225" s="156">
        <v>13094.1</v>
      </c>
      <c r="E225" s="177"/>
      <c r="F225" s="177"/>
      <c r="G225" s="156">
        <v>1210.98</v>
      </c>
      <c r="H225" s="177"/>
      <c r="I225" s="177"/>
      <c r="J225" s="175" t="s">
        <v>169</v>
      </c>
      <c r="K225" s="181"/>
    </row>
    <row r="226" spans="1:11" s="157" customFormat="1" ht="39.75" customHeight="1">
      <c r="A226" s="172" t="s">
        <v>494</v>
      </c>
      <c r="B226" s="172" t="s">
        <v>538</v>
      </c>
      <c r="C226" s="172" t="s">
        <v>183</v>
      </c>
      <c r="D226" s="156">
        <v>128</v>
      </c>
      <c r="E226" s="177"/>
      <c r="F226" s="177"/>
      <c r="G226" s="156">
        <v>0</v>
      </c>
      <c r="H226" s="177"/>
      <c r="I226" s="177"/>
      <c r="J226" s="175" t="s">
        <v>169</v>
      </c>
      <c r="K226" s="181"/>
    </row>
    <row r="227" spans="1:11" s="157" customFormat="1" ht="39.75" customHeight="1">
      <c r="A227" s="172" t="s">
        <v>200</v>
      </c>
      <c r="B227" s="172" t="s">
        <v>552</v>
      </c>
      <c r="C227" s="172" t="s">
        <v>547</v>
      </c>
      <c r="D227" s="156">
        <v>250</v>
      </c>
      <c r="E227" s="177"/>
      <c r="F227" s="177"/>
      <c r="G227" s="156">
        <v>250</v>
      </c>
      <c r="H227" s="177"/>
      <c r="I227" s="177"/>
      <c r="J227" s="175" t="s">
        <v>169</v>
      </c>
      <c r="K227" s="181"/>
    </row>
    <row r="228" spans="1:11" s="157" customFormat="1" ht="39.75" customHeight="1">
      <c r="A228" s="172" t="s">
        <v>495</v>
      </c>
      <c r="B228" s="172" t="s">
        <v>539</v>
      </c>
      <c r="C228" s="172" t="s">
        <v>295</v>
      </c>
      <c r="D228" s="156">
        <v>7900</v>
      </c>
      <c r="E228" s="177"/>
      <c r="F228" s="177"/>
      <c r="G228" s="156">
        <v>0</v>
      </c>
      <c r="H228" s="177"/>
      <c r="I228" s="177"/>
      <c r="J228" s="175" t="s">
        <v>169</v>
      </c>
      <c r="K228" s="181"/>
    </row>
    <row r="229" spans="1:11" s="157" customFormat="1" ht="39.75" customHeight="1">
      <c r="A229" s="172" t="s">
        <v>496</v>
      </c>
      <c r="B229" s="172" t="s">
        <v>268</v>
      </c>
      <c r="C229" s="172" t="s">
        <v>295</v>
      </c>
      <c r="D229" s="156">
        <f>3350+60</f>
        <v>3410</v>
      </c>
      <c r="E229" s="177"/>
      <c r="F229" s="177"/>
      <c r="G229" s="156">
        <v>3350</v>
      </c>
      <c r="H229" s="177"/>
      <c r="I229" s="177"/>
      <c r="J229" s="175" t="s">
        <v>169</v>
      </c>
      <c r="K229" s="181"/>
    </row>
    <row r="230" spans="1:12" ht="24" customHeight="1">
      <c r="A230" s="196" t="s">
        <v>170</v>
      </c>
      <c r="B230" s="196"/>
      <c r="C230" s="197"/>
      <c r="D230" s="159">
        <f>SUM(D119:D229)</f>
        <v>493709.11999999994</v>
      </c>
      <c r="E230" s="159"/>
      <c r="F230" s="159"/>
      <c r="G230" s="159">
        <f>SUM(G119:G229)</f>
        <v>496412.8899999999</v>
      </c>
      <c r="H230" s="178"/>
      <c r="I230" s="178"/>
      <c r="J230" s="178"/>
      <c r="K230" s="182"/>
      <c r="L230" s="160"/>
    </row>
    <row r="231" spans="1:11" ht="24" customHeight="1">
      <c r="A231" s="196" t="s">
        <v>27</v>
      </c>
      <c r="B231" s="196"/>
      <c r="C231" s="197"/>
      <c r="D231" s="159">
        <f>D230+D117</f>
        <v>1228130.3442322242</v>
      </c>
      <c r="E231" s="159"/>
      <c r="F231" s="159"/>
      <c r="G231" s="159">
        <f>G230+G117</f>
        <v>978980.1499999999</v>
      </c>
      <c r="H231" s="178"/>
      <c r="I231" s="178"/>
      <c r="J231" s="179"/>
      <c r="K231" s="182"/>
    </row>
    <row r="232" spans="1:11" ht="47.25" customHeight="1">
      <c r="A232" s="293" t="s">
        <v>553</v>
      </c>
      <c r="B232" s="294"/>
      <c r="C232" s="294"/>
      <c r="D232" s="294"/>
      <c r="E232" s="294"/>
      <c r="F232" s="294"/>
      <c r="G232" s="294"/>
      <c r="H232" s="294"/>
      <c r="I232" s="294"/>
      <c r="J232" s="294"/>
      <c r="K232" s="294"/>
    </row>
    <row r="233" spans="1:11" ht="42" customHeight="1">
      <c r="A233" s="295" t="s">
        <v>554</v>
      </c>
      <c r="B233" s="296"/>
      <c r="C233" s="296"/>
      <c r="D233" s="296"/>
      <c r="E233" s="296"/>
      <c r="F233" s="296"/>
      <c r="G233" s="296"/>
      <c r="H233" s="296"/>
      <c r="I233" s="296"/>
      <c r="J233" s="296"/>
      <c r="K233" s="296"/>
    </row>
    <row r="234" spans="1:11" ht="24" customHeight="1">
      <c r="A234" s="297"/>
      <c r="B234" s="297"/>
      <c r="C234" s="298"/>
      <c r="D234" s="298"/>
      <c r="E234" s="298"/>
      <c r="F234" s="298"/>
      <c r="G234" s="299"/>
      <c r="H234" s="298"/>
      <c r="I234" s="298"/>
      <c r="J234" s="298"/>
      <c r="K234" s="298"/>
    </row>
  </sheetData>
  <sheetProtection/>
  <autoFilter ref="A4:K123"/>
  <mergeCells count="14">
    <mergeCell ref="A233:K233"/>
    <mergeCell ref="A230:C230"/>
    <mergeCell ref="A231:C231"/>
    <mergeCell ref="A232:K232"/>
    <mergeCell ref="G3:I3"/>
    <mergeCell ref="J3:J4"/>
    <mergeCell ref="K3:K4"/>
    <mergeCell ref="A117:C117"/>
    <mergeCell ref="A1:K1"/>
    <mergeCell ref="A2:K2"/>
    <mergeCell ref="A3:A4"/>
    <mergeCell ref="B3:B4"/>
    <mergeCell ref="C3:C4"/>
    <mergeCell ref="D3:F3"/>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rgb="FFC00000"/>
  </sheetPr>
  <dimension ref="A1:M22"/>
  <sheetViews>
    <sheetView view="pageBreakPreview" zoomScale="110" zoomScaleSheetLayoutView="110" zoomScalePageLayoutView="0" workbookViewId="0" topLeftCell="A16">
      <selection activeCell="B35" sqref="B35"/>
    </sheetView>
  </sheetViews>
  <sheetFormatPr defaultColWidth="9.140625" defaultRowHeight="15"/>
  <cols>
    <col min="1" max="1" width="41.57421875" style="49" customWidth="1"/>
    <col min="2" max="2" width="19.140625" style="49" bestFit="1" customWidth="1"/>
    <col min="3" max="3" width="18.421875" style="49" customWidth="1"/>
    <col min="4" max="4" width="54.7109375" style="127" customWidth="1"/>
    <col min="5" max="16384" width="9.140625" style="49" customWidth="1"/>
  </cols>
  <sheetData>
    <row r="1" spans="1:4" ht="15.75">
      <c r="A1" s="203" t="s">
        <v>119</v>
      </c>
      <c r="B1" s="203"/>
      <c r="C1" s="203"/>
      <c r="D1" s="203"/>
    </row>
    <row r="2" spans="1:13" ht="78" customHeight="1">
      <c r="A2" s="201" t="s">
        <v>423</v>
      </c>
      <c r="B2" s="201"/>
      <c r="C2" s="201"/>
      <c r="D2" s="201"/>
      <c r="E2" s="50"/>
      <c r="F2" s="50"/>
      <c r="G2" s="50"/>
      <c r="H2" s="50"/>
      <c r="I2" s="50"/>
      <c r="J2" s="50"/>
      <c r="K2" s="50"/>
      <c r="L2" s="50"/>
      <c r="M2" s="50"/>
    </row>
    <row r="3" spans="1:4" ht="13.5" thickBot="1">
      <c r="A3" s="202" t="s">
        <v>28</v>
      </c>
      <c r="B3" s="202"/>
      <c r="C3" s="202"/>
      <c r="D3" s="202"/>
    </row>
    <row r="4" spans="1:4" s="149" customFormat="1" ht="45" customHeight="1">
      <c r="A4" s="150" t="s">
        <v>51</v>
      </c>
      <c r="B4" s="88" t="s">
        <v>132</v>
      </c>
      <c r="C4" s="151" t="s">
        <v>52</v>
      </c>
      <c r="D4" s="152" t="s">
        <v>53</v>
      </c>
    </row>
    <row r="5" spans="1:4" s="148" customFormat="1" ht="42.75" customHeight="1">
      <c r="A5" s="300" t="s">
        <v>308</v>
      </c>
      <c r="B5" s="145">
        <v>27</v>
      </c>
      <c r="C5" s="146">
        <v>6177.966101694916</v>
      </c>
      <c r="D5" s="147" t="s">
        <v>317</v>
      </c>
    </row>
    <row r="6" spans="1:4" s="148" customFormat="1" ht="42" customHeight="1">
      <c r="A6" s="300" t="s">
        <v>309</v>
      </c>
      <c r="B6" s="145">
        <v>1</v>
      </c>
      <c r="C6" s="146">
        <v>73</v>
      </c>
      <c r="D6" s="147" t="s">
        <v>317</v>
      </c>
    </row>
    <row r="7" spans="1:4" s="148" customFormat="1" ht="24.75" customHeight="1">
      <c r="A7" s="300" t="s">
        <v>310</v>
      </c>
      <c r="B7" s="145">
        <v>34</v>
      </c>
      <c r="C7" s="146">
        <v>9508.474576271186</v>
      </c>
      <c r="D7" s="147" t="s">
        <v>317</v>
      </c>
    </row>
    <row r="8" spans="1:4" s="148" customFormat="1" ht="24.75" customHeight="1">
      <c r="A8" s="300" t="s">
        <v>311</v>
      </c>
      <c r="B8" s="145">
        <v>9</v>
      </c>
      <c r="C8" s="146">
        <v>1586.4406779661015</v>
      </c>
      <c r="D8" s="147" t="s">
        <v>317</v>
      </c>
    </row>
    <row r="9" spans="1:4" s="148" customFormat="1" ht="24.75" customHeight="1">
      <c r="A9" s="300" t="s">
        <v>312</v>
      </c>
      <c r="B9" s="145">
        <v>13</v>
      </c>
      <c r="C9" s="146">
        <v>4957.627118644068</v>
      </c>
      <c r="D9" s="147" t="s">
        <v>317</v>
      </c>
    </row>
    <row r="10" spans="1:4" s="148" customFormat="1" ht="24.75" customHeight="1">
      <c r="A10" s="300" t="s">
        <v>313</v>
      </c>
      <c r="B10" s="145">
        <v>1</v>
      </c>
      <c r="C10" s="146">
        <v>355.9322033898305</v>
      </c>
      <c r="D10" s="147" t="s">
        <v>317</v>
      </c>
    </row>
    <row r="11" spans="1:4" s="148" customFormat="1" ht="24.75" customHeight="1">
      <c r="A11" s="300" t="s">
        <v>314</v>
      </c>
      <c r="B11" s="145">
        <v>1</v>
      </c>
      <c r="C11" s="146">
        <v>466.10169491525426</v>
      </c>
      <c r="D11" s="163" t="s">
        <v>317</v>
      </c>
    </row>
    <row r="12" spans="1:4" s="148" customFormat="1" ht="24.75" customHeight="1">
      <c r="A12" s="300" t="s">
        <v>315</v>
      </c>
      <c r="B12" s="145">
        <v>25</v>
      </c>
      <c r="C12" s="146">
        <v>4194.915254237288</v>
      </c>
      <c r="D12" s="163" t="s">
        <v>317</v>
      </c>
    </row>
    <row r="13" spans="1:4" s="148" customFormat="1" ht="24.75" customHeight="1">
      <c r="A13" s="300" t="s">
        <v>316</v>
      </c>
      <c r="B13" s="145">
        <v>1</v>
      </c>
      <c r="C13" s="146">
        <v>710.08</v>
      </c>
      <c r="D13" s="163" t="s">
        <v>317</v>
      </c>
    </row>
    <row r="14" spans="1:4" s="148" customFormat="1" ht="24.75" customHeight="1">
      <c r="A14" s="300" t="s">
        <v>411</v>
      </c>
      <c r="B14" s="145">
        <v>20</v>
      </c>
      <c r="C14" s="146">
        <v>82</v>
      </c>
      <c r="D14" s="163" t="s">
        <v>412</v>
      </c>
    </row>
    <row r="15" spans="1:4" s="148" customFormat="1" ht="24.75" customHeight="1">
      <c r="A15" s="300" t="s">
        <v>413</v>
      </c>
      <c r="B15" s="145">
        <v>1</v>
      </c>
      <c r="C15" s="146">
        <v>72</v>
      </c>
      <c r="D15" s="163" t="s">
        <v>412</v>
      </c>
    </row>
    <row r="16" spans="1:4" s="148" customFormat="1" ht="24.75" customHeight="1">
      <c r="A16" s="300" t="s">
        <v>414</v>
      </c>
      <c r="B16" s="145">
        <v>30</v>
      </c>
      <c r="C16" s="146">
        <v>270</v>
      </c>
      <c r="D16" s="163" t="s">
        <v>412</v>
      </c>
    </row>
    <row r="17" spans="1:4" s="148" customFormat="1" ht="24.75" customHeight="1">
      <c r="A17" s="300" t="s">
        <v>415</v>
      </c>
      <c r="B17" s="145">
        <v>30</v>
      </c>
      <c r="C17" s="146">
        <v>54</v>
      </c>
      <c r="D17" s="163" t="s">
        <v>412</v>
      </c>
    </row>
    <row r="18" spans="1:4" s="148" customFormat="1" ht="24.75" customHeight="1">
      <c r="A18" s="300" t="s">
        <v>416</v>
      </c>
      <c r="B18" s="145">
        <v>24</v>
      </c>
      <c r="C18" s="146">
        <v>7.199999999999999</v>
      </c>
      <c r="D18" s="163" t="s">
        <v>412</v>
      </c>
    </row>
    <row r="19" spans="1:4" s="148" customFormat="1" ht="24.75" customHeight="1">
      <c r="A19" s="300" t="s">
        <v>417</v>
      </c>
      <c r="B19" s="145">
        <v>12</v>
      </c>
      <c r="C19" s="146">
        <v>3.5999999999999996</v>
      </c>
      <c r="D19" s="163" t="s">
        <v>412</v>
      </c>
    </row>
    <row r="20" spans="1:4" s="148" customFormat="1" ht="24.75" customHeight="1">
      <c r="A20" s="300" t="s">
        <v>418</v>
      </c>
      <c r="B20" s="145">
        <v>12</v>
      </c>
      <c r="C20" s="146">
        <v>3.5999999999999996</v>
      </c>
      <c r="D20" s="163" t="s">
        <v>412</v>
      </c>
    </row>
    <row r="21" spans="1:4" s="148" customFormat="1" ht="24.75" customHeight="1" thickBot="1">
      <c r="A21" s="301" t="s">
        <v>419</v>
      </c>
      <c r="B21" s="145">
        <v>20</v>
      </c>
      <c r="C21" s="146">
        <v>3.5999999999999996</v>
      </c>
      <c r="D21" s="163" t="s">
        <v>412</v>
      </c>
    </row>
    <row r="22" spans="1:4" ht="36.75" customHeight="1">
      <c r="A22" s="302" t="s">
        <v>575</v>
      </c>
      <c r="B22" s="302"/>
      <c r="C22" s="302"/>
      <c r="D22" s="302"/>
    </row>
  </sheetData>
  <sheetProtection/>
  <mergeCells count="4">
    <mergeCell ref="A2:D2"/>
    <mergeCell ref="A3:D3"/>
    <mergeCell ref="A1:D1"/>
    <mergeCell ref="A22:D22"/>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tabColor rgb="FFC00000"/>
  </sheetPr>
  <dimension ref="A1:F14"/>
  <sheetViews>
    <sheetView view="pageBreakPreview" zoomScale="110" zoomScaleSheetLayoutView="110" zoomScalePageLayoutView="0" workbookViewId="0" topLeftCell="A1">
      <selection activeCell="F8" sqref="F8"/>
    </sheetView>
  </sheetViews>
  <sheetFormatPr defaultColWidth="9.140625" defaultRowHeight="15"/>
  <cols>
    <col min="1" max="1" width="23.28125" style="7" customWidth="1"/>
    <col min="2" max="2" width="31.140625" style="7" customWidth="1"/>
    <col min="3" max="3" width="19.140625" style="7" customWidth="1"/>
    <col min="4" max="4" width="16.28125" style="7" customWidth="1"/>
    <col min="5" max="5" width="20.421875" style="7" customWidth="1"/>
    <col min="6" max="6" width="30.28125" style="7" customWidth="1"/>
    <col min="7" max="16384" width="9.140625" style="7" customWidth="1"/>
  </cols>
  <sheetData>
    <row r="1" spans="1:6" s="49" customFormat="1" ht="36.75" customHeight="1">
      <c r="A1" s="252" t="s">
        <v>120</v>
      </c>
      <c r="B1" s="252"/>
      <c r="C1" s="252"/>
      <c r="D1" s="252"/>
      <c r="E1" s="252"/>
      <c r="F1" s="252"/>
    </row>
    <row r="2" spans="1:6" ht="81" customHeight="1">
      <c r="A2" s="205" t="s">
        <v>427</v>
      </c>
      <c r="B2" s="206"/>
      <c r="C2" s="206"/>
      <c r="D2" s="206"/>
      <c r="E2" s="206"/>
      <c r="F2" s="206"/>
    </row>
    <row r="3" spans="1:6" ht="13.5" thickBot="1">
      <c r="A3" s="209" t="s">
        <v>28</v>
      </c>
      <c r="B3" s="209"/>
      <c r="C3" s="209"/>
      <c r="D3" s="209"/>
      <c r="E3" s="209"/>
      <c r="F3" s="209"/>
    </row>
    <row r="4" spans="1:6" s="8" customFormat="1" ht="45" customHeight="1">
      <c r="A4" s="153" t="s">
        <v>36</v>
      </c>
      <c r="B4" s="153" t="s">
        <v>30</v>
      </c>
      <c r="C4" s="153" t="s">
        <v>31</v>
      </c>
      <c r="D4" s="153" t="s">
        <v>37</v>
      </c>
      <c r="E4" s="16" t="s">
        <v>21</v>
      </c>
      <c r="F4" s="17" t="s">
        <v>26</v>
      </c>
    </row>
    <row r="5" spans="1:6" ht="18" customHeight="1">
      <c r="A5" s="34" t="s">
        <v>424</v>
      </c>
      <c r="B5" s="34" t="s">
        <v>425</v>
      </c>
      <c r="C5" s="34">
        <v>46176.9</v>
      </c>
      <c r="D5" s="34">
        <v>46176.9</v>
      </c>
      <c r="E5" s="164" t="s">
        <v>113</v>
      </c>
      <c r="F5" s="165"/>
    </row>
    <row r="6" spans="1:6" ht="18" customHeight="1">
      <c r="A6" s="14"/>
      <c r="B6" s="14"/>
      <c r="C6" s="9"/>
      <c r="D6" s="9"/>
      <c r="E6" s="9"/>
      <c r="F6" s="10"/>
    </row>
    <row r="7" spans="1:6" ht="18" customHeight="1">
      <c r="A7" s="14"/>
      <c r="B7" s="14"/>
      <c r="C7" s="9"/>
      <c r="D7" s="9"/>
      <c r="E7" s="9"/>
      <c r="F7" s="10"/>
    </row>
    <row r="8" spans="1:6" ht="18" customHeight="1">
      <c r="A8" s="14"/>
      <c r="B8" s="14"/>
      <c r="C8" s="9"/>
      <c r="D8" s="9"/>
      <c r="E8" s="9"/>
      <c r="F8" s="10"/>
    </row>
    <row r="9" spans="1:6" ht="18" customHeight="1">
      <c r="A9" s="13"/>
      <c r="B9" s="14"/>
      <c r="C9" s="9"/>
      <c r="D9" s="9"/>
      <c r="E9" s="9"/>
      <c r="F9" s="10"/>
    </row>
    <row r="10" spans="1:6" ht="18" customHeight="1">
      <c r="A10" s="13"/>
      <c r="B10" s="14"/>
      <c r="C10" s="9"/>
      <c r="D10" s="9"/>
      <c r="E10" s="9"/>
      <c r="F10" s="10"/>
    </row>
    <row r="11" spans="1:6" ht="18" customHeight="1">
      <c r="A11" s="13"/>
      <c r="B11" s="14"/>
      <c r="C11" s="9"/>
      <c r="D11" s="9"/>
      <c r="E11" s="9"/>
      <c r="F11" s="10"/>
    </row>
    <row r="12" spans="1:6" s="8" customFormat="1" ht="33.75" customHeight="1" thickBot="1">
      <c r="A12" s="207" t="s">
        <v>27</v>
      </c>
      <c r="B12" s="208"/>
      <c r="C12" s="11">
        <f>SUM(C5:C11)</f>
        <v>46176.9</v>
      </c>
      <c r="D12" s="11">
        <f>SUM(D5:D11)</f>
        <v>46176.9</v>
      </c>
      <c r="E12" s="11"/>
      <c r="F12" s="12"/>
    </row>
    <row r="13" spans="1:6" ht="61.5" customHeight="1">
      <c r="A13" s="303" t="s">
        <v>576</v>
      </c>
      <c r="B13" s="304"/>
      <c r="C13" s="304"/>
      <c r="D13" s="304"/>
      <c r="E13" s="304"/>
      <c r="F13" s="304"/>
    </row>
    <row r="14" spans="1:6" ht="28.5" customHeight="1">
      <c r="A14" s="305" t="s">
        <v>577</v>
      </c>
      <c r="B14" s="305"/>
      <c r="C14" s="305"/>
      <c r="D14" s="305"/>
      <c r="E14" s="305"/>
      <c r="F14" s="305"/>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C00000"/>
  </sheetPr>
  <dimension ref="A1:L17"/>
  <sheetViews>
    <sheetView view="pageBreakPreview" zoomScaleSheetLayoutView="100" zoomScalePageLayoutView="0" workbookViewId="0" topLeftCell="A1">
      <selection activeCell="B28" sqref="B28"/>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7" customFormat="1" ht="26.25" customHeight="1">
      <c r="A1" s="219" t="s">
        <v>121</v>
      </c>
      <c r="B1" s="219"/>
      <c r="C1" s="219"/>
      <c r="D1" s="219"/>
      <c r="E1" s="219"/>
      <c r="F1" s="219"/>
      <c r="G1" s="86"/>
      <c r="H1" s="86"/>
      <c r="I1" s="86"/>
      <c r="J1" s="86"/>
      <c r="K1" s="86"/>
      <c r="L1" s="86"/>
    </row>
    <row r="2" spans="1:6" ht="71.25" customHeight="1">
      <c r="A2" s="218" t="s">
        <v>118</v>
      </c>
      <c r="B2" s="218"/>
      <c r="C2" s="218"/>
      <c r="D2" s="218"/>
      <c r="E2" s="218"/>
      <c r="F2" s="218"/>
    </row>
    <row r="3" spans="1:6" ht="15">
      <c r="A3" s="218"/>
      <c r="B3" s="218"/>
      <c r="C3" s="218"/>
      <c r="D3" s="218"/>
      <c r="E3" s="218"/>
      <c r="F3" s="218"/>
    </row>
    <row r="4" spans="1:6" ht="18.75" customHeight="1" thickBot="1">
      <c r="A4" s="217" t="s">
        <v>14</v>
      </c>
      <c r="B4" s="217"/>
      <c r="C4" s="217"/>
      <c r="D4" s="217"/>
      <c r="E4" s="217"/>
      <c r="F4" s="217"/>
    </row>
    <row r="5" spans="1:6" ht="60" customHeight="1">
      <c r="A5" s="71" t="s">
        <v>10</v>
      </c>
      <c r="B5" s="70" t="s">
        <v>3</v>
      </c>
      <c r="C5" s="211"/>
      <c r="D5" s="83" t="s">
        <v>11</v>
      </c>
      <c r="E5" s="83" t="s">
        <v>12</v>
      </c>
      <c r="F5" s="85" t="s">
        <v>13</v>
      </c>
    </row>
    <row r="6" spans="1:6" ht="18" customHeight="1">
      <c r="A6" s="78" t="s">
        <v>116</v>
      </c>
      <c r="B6" s="79" t="s">
        <v>115</v>
      </c>
      <c r="C6" s="212"/>
      <c r="D6" s="1"/>
      <c r="E6" s="1"/>
      <c r="F6" s="2"/>
    </row>
    <row r="7" spans="1:6" ht="15.75" customHeight="1">
      <c r="A7" s="214"/>
      <c r="B7" s="80" t="s">
        <v>4</v>
      </c>
      <c r="C7" s="212"/>
      <c r="D7" s="3"/>
      <c r="E7" s="3"/>
      <c r="F7" s="4"/>
    </row>
    <row r="8" spans="1:6" ht="15.75" customHeight="1">
      <c r="A8" s="215"/>
      <c r="B8" s="81" t="s">
        <v>5</v>
      </c>
      <c r="C8" s="212"/>
      <c r="D8" s="3"/>
      <c r="E8" s="3"/>
      <c r="F8" s="4"/>
    </row>
    <row r="9" spans="1:6" ht="15.75" customHeight="1">
      <c r="A9" s="215"/>
      <c r="B9" s="81" t="s">
        <v>2</v>
      </c>
      <c r="C9" s="212"/>
      <c r="D9" s="3"/>
      <c r="E9" s="3"/>
      <c r="F9" s="4"/>
    </row>
    <row r="10" spans="1:6" ht="15.75" customHeight="1">
      <c r="A10" s="215"/>
      <c r="B10" s="81" t="s">
        <v>6</v>
      </c>
      <c r="C10" s="212"/>
      <c r="D10" s="3"/>
      <c r="E10" s="3"/>
      <c r="F10" s="4"/>
    </row>
    <row r="11" spans="1:6" ht="15.75" customHeight="1">
      <c r="A11" s="215"/>
      <c r="B11" s="81" t="s">
        <v>7</v>
      </c>
      <c r="C11" s="212"/>
      <c r="D11" s="3"/>
      <c r="E11" s="3"/>
      <c r="F11" s="4"/>
    </row>
    <row r="12" spans="1:6" ht="15.75" customHeight="1">
      <c r="A12" s="215"/>
      <c r="B12" s="82" t="s">
        <v>8</v>
      </c>
      <c r="C12" s="212"/>
      <c r="D12" s="3"/>
      <c r="E12" s="3"/>
      <c r="F12" s="4"/>
    </row>
    <row r="13" spans="1:6" ht="15.75" customHeight="1">
      <c r="A13" s="215"/>
      <c r="B13" s="81" t="s">
        <v>0</v>
      </c>
      <c r="C13" s="212"/>
      <c r="D13" s="3"/>
      <c r="E13" s="3"/>
      <c r="F13" s="4"/>
    </row>
    <row r="14" spans="1:6" ht="15.75" customHeight="1">
      <c r="A14" s="215"/>
      <c r="B14" s="80" t="s">
        <v>9</v>
      </c>
      <c r="C14" s="212"/>
      <c r="D14" s="3"/>
      <c r="E14" s="3"/>
      <c r="F14" s="4"/>
    </row>
    <row r="15" spans="1:6" ht="15.75" customHeight="1" thickBot="1">
      <c r="A15" s="216"/>
      <c r="B15" s="84" t="s">
        <v>1</v>
      </c>
      <c r="C15" s="213"/>
      <c r="D15" s="5"/>
      <c r="E15" s="5"/>
      <c r="F15" s="6"/>
    </row>
    <row r="16" spans="1:6" ht="15.75" customHeight="1">
      <c r="A16" s="220" t="s">
        <v>150</v>
      </c>
      <c r="B16" s="220"/>
      <c r="C16" s="220"/>
      <c r="D16" s="220"/>
      <c r="E16" s="220"/>
      <c r="F16" s="220"/>
    </row>
    <row r="17" spans="1:6" ht="15.75" customHeight="1">
      <c r="A17" s="210" t="s">
        <v>147</v>
      </c>
      <c r="B17" s="210"/>
      <c r="C17" s="210"/>
      <c r="D17" s="210"/>
      <c r="E17" s="210"/>
      <c r="F17" s="21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rgb="FFC00000"/>
  </sheetPr>
  <dimension ref="A1:N57"/>
  <sheetViews>
    <sheetView view="pageBreakPreview" zoomScaleSheetLayoutView="100" zoomScalePageLayoutView="0" workbookViewId="0" topLeftCell="A1">
      <pane ySplit="5" topLeftCell="A48" activePane="bottomLeft" state="frozen"/>
      <selection pane="topLeft" activeCell="A1" sqref="A1"/>
      <selection pane="bottomLeft" activeCell="D13" sqref="D13"/>
    </sheetView>
  </sheetViews>
  <sheetFormatPr defaultColWidth="9.140625" defaultRowHeight="15"/>
  <cols>
    <col min="1" max="1" width="46.28125" style="109" bestFit="1" customWidth="1"/>
    <col min="2" max="2" width="12.7109375" style="109" bestFit="1" customWidth="1"/>
    <col min="3" max="3" width="19.28125" style="109" bestFit="1" customWidth="1"/>
    <col min="4" max="4" width="10.7109375" style="109" bestFit="1" customWidth="1"/>
    <col min="5" max="5" width="6.00390625" style="109" customWidth="1"/>
    <col min="6" max="6" width="13.421875" style="134" bestFit="1" customWidth="1"/>
    <col min="7" max="7" width="19.28125" style="134" bestFit="1" customWidth="1"/>
    <col min="8" max="8" width="12.140625" style="134" hidden="1" customWidth="1"/>
    <col min="9" max="9" width="8.421875" style="134" hidden="1" customWidth="1"/>
    <col min="10" max="10" width="13.421875" style="171" bestFit="1" customWidth="1"/>
    <col min="11" max="11" width="19.28125" style="134" bestFit="1" customWidth="1"/>
    <col min="12" max="12" width="18.7109375" style="109" customWidth="1"/>
    <col min="13" max="13" width="11.57421875" style="109" bestFit="1" customWidth="1"/>
    <col min="14" max="14" width="9.421875" style="109" bestFit="1" customWidth="1"/>
    <col min="15" max="16384" width="9.140625" style="109" customWidth="1"/>
  </cols>
  <sheetData>
    <row r="1" spans="1:12" s="108" customFormat="1" ht="26.25" customHeight="1">
      <c r="A1" s="306" t="s">
        <v>154</v>
      </c>
      <c r="B1" s="306"/>
      <c r="C1" s="306"/>
      <c r="D1" s="306"/>
      <c r="E1" s="306"/>
      <c r="F1" s="306"/>
      <c r="G1" s="306"/>
      <c r="H1" s="306"/>
      <c r="I1" s="306"/>
      <c r="J1" s="306"/>
      <c r="K1" s="306"/>
      <c r="L1" s="306"/>
    </row>
    <row r="2" spans="1:12" ht="71.25" customHeight="1">
      <c r="A2" s="231" t="s">
        <v>426</v>
      </c>
      <c r="B2" s="231"/>
      <c r="C2" s="231"/>
      <c r="D2" s="231"/>
      <c r="E2" s="231"/>
      <c r="F2" s="231"/>
      <c r="G2" s="231"/>
      <c r="H2" s="231"/>
      <c r="I2" s="231"/>
      <c r="J2" s="231"/>
      <c r="K2" s="231"/>
      <c r="L2" s="231"/>
    </row>
    <row r="3" spans="1:12" ht="15.75" thickBot="1">
      <c r="A3" s="232" t="s">
        <v>14</v>
      </c>
      <c r="B3" s="232"/>
      <c r="C3" s="232"/>
      <c r="D3" s="232"/>
      <c r="E3" s="232"/>
      <c r="F3" s="232"/>
      <c r="G3" s="232"/>
      <c r="H3" s="232"/>
      <c r="I3" s="232"/>
      <c r="J3" s="232"/>
      <c r="K3" s="232"/>
      <c r="L3" s="232"/>
    </row>
    <row r="4" spans="1:12" ht="18.75" customHeight="1">
      <c r="A4" s="225" t="s">
        <v>54</v>
      </c>
      <c r="B4" s="224" t="s">
        <v>11</v>
      </c>
      <c r="C4" s="224"/>
      <c r="D4" s="224"/>
      <c r="E4" s="233"/>
      <c r="F4" s="229" t="s">
        <v>12</v>
      </c>
      <c r="G4" s="229"/>
      <c r="H4" s="229"/>
      <c r="I4" s="221"/>
      <c r="J4" s="224" t="s">
        <v>13</v>
      </c>
      <c r="K4" s="224"/>
      <c r="L4" s="230"/>
    </row>
    <row r="5" spans="1:12" ht="60">
      <c r="A5" s="226"/>
      <c r="B5" s="75" t="s">
        <v>113</v>
      </c>
      <c r="C5" s="75" t="s">
        <v>114</v>
      </c>
      <c r="D5" s="75" t="s">
        <v>6</v>
      </c>
      <c r="E5" s="234"/>
      <c r="F5" s="130" t="s">
        <v>113</v>
      </c>
      <c r="G5" s="130" t="s">
        <v>114</v>
      </c>
      <c r="H5" s="143" t="s">
        <v>6</v>
      </c>
      <c r="I5" s="222"/>
      <c r="J5" s="166" t="s">
        <v>113</v>
      </c>
      <c r="K5" s="130" t="s">
        <v>114</v>
      </c>
      <c r="L5" s="76" t="s">
        <v>6</v>
      </c>
    </row>
    <row r="6" spans="1:12" s="113" customFormat="1" ht="18" customHeight="1">
      <c r="A6" s="110" t="s">
        <v>76</v>
      </c>
      <c r="B6" s="128">
        <f>B8</f>
        <v>2500</v>
      </c>
      <c r="C6" s="128">
        <f>C9</f>
        <v>600</v>
      </c>
      <c r="D6" s="111"/>
      <c r="E6" s="234"/>
      <c r="F6" s="128">
        <f>F8</f>
        <v>2299.9999999999995</v>
      </c>
      <c r="G6" s="128">
        <f>G9</f>
        <v>994</v>
      </c>
      <c r="H6" s="128"/>
      <c r="I6" s="222"/>
      <c r="J6" s="167">
        <f>J8</f>
        <v>600</v>
      </c>
      <c r="K6" s="128">
        <f>K9</f>
        <v>1028.56158</v>
      </c>
      <c r="L6" s="112"/>
    </row>
    <row r="7" spans="1:12" s="116" customFormat="1" ht="15.75" customHeight="1">
      <c r="A7" s="72" t="s">
        <v>77</v>
      </c>
      <c r="B7" s="114"/>
      <c r="C7" s="114"/>
      <c r="D7" s="114"/>
      <c r="E7" s="234"/>
      <c r="F7" s="129"/>
      <c r="G7" s="129"/>
      <c r="H7" s="129"/>
      <c r="I7" s="222"/>
      <c r="J7" s="168"/>
      <c r="K7" s="129"/>
      <c r="L7" s="115"/>
    </row>
    <row r="8" spans="1:12" ht="15.75" customHeight="1">
      <c r="A8" s="117" t="s">
        <v>75</v>
      </c>
      <c r="B8" s="118">
        <v>2500</v>
      </c>
      <c r="C8" s="118"/>
      <c r="D8" s="118"/>
      <c r="E8" s="234"/>
      <c r="F8" s="129">
        <f>F20</f>
        <v>2299.9999999999995</v>
      </c>
      <c r="G8" s="131"/>
      <c r="H8" s="131"/>
      <c r="I8" s="222"/>
      <c r="J8" s="131">
        <v>600</v>
      </c>
      <c r="K8" s="131"/>
      <c r="L8" s="119"/>
    </row>
    <row r="9" spans="1:12" ht="15.75" customHeight="1">
      <c r="A9" s="120" t="s">
        <v>78</v>
      </c>
      <c r="B9" s="118"/>
      <c r="C9" s="129">
        <f>C11+C14</f>
        <v>600</v>
      </c>
      <c r="D9" s="118"/>
      <c r="E9" s="234"/>
      <c r="F9" s="131"/>
      <c r="G9" s="129">
        <f>G11+G14</f>
        <v>994</v>
      </c>
      <c r="H9" s="131"/>
      <c r="I9" s="222"/>
      <c r="J9" s="169"/>
      <c r="K9" s="129">
        <f>K11+K14+K12+K15</f>
        <v>1028.56158</v>
      </c>
      <c r="L9" s="119"/>
    </row>
    <row r="10" spans="1:12" s="116" customFormat="1" ht="15.75" customHeight="1">
      <c r="A10" s="121" t="s">
        <v>79</v>
      </c>
      <c r="B10" s="114"/>
      <c r="C10" s="114"/>
      <c r="D10" s="114"/>
      <c r="E10" s="234"/>
      <c r="F10" s="129"/>
      <c r="G10" s="131"/>
      <c r="H10" s="129"/>
      <c r="I10" s="222"/>
      <c r="J10" s="168"/>
      <c r="K10" s="129"/>
      <c r="L10" s="115"/>
    </row>
    <row r="11" spans="1:12" ht="15.75" customHeight="1">
      <c r="A11" s="122" t="s">
        <v>80</v>
      </c>
      <c r="B11" s="118"/>
      <c r="C11" s="118">
        <v>600</v>
      </c>
      <c r="D11" s="118"/>
      <c r="E11" s="234"/>
      <c r="F11" s="131"/>
      <c r="G11" s="131">
        <v>994</v>
      </c>
      <c r="H11" s="131"/>
      <c r="I11" s="222"/>
      <c r="J11" s="169"/>
      <c r="K11" s="131">
        <v>1016.55841</v>
      </c>
      <c r="L11" s="119"/>
    </row>
    <row r="12" spans="1:12" ht="15.75" customHeight="1">
      <c r="A12" s="140" t="s">
        <v>81</v>
      </c>
      <c r="B12" s="118"/>
      <c r="C12" s="118"/>
      <c r="D12" s="118"/>
      <c r="E12" s="234"/>
      <c r="F12" s="131"/>
      <c r="G12" s="131"/>
      <c r="H12" s="131"/>
      <c r="I12" s="222"/>
      <c r="J12" s="169"/>
      <c r="K12" s="131">
        <v>12.003170000000003</v>
      </c>
      <c r="L12" s="119"/>
    </row>
    <row r="13" spans="1:12" ht="15.75" customHeight="1">
      <c r="A13" s="122" t="s">
        <v>82</v>
      </c>
      <c r="B13" s="118"/>
      <c r="C13" s="118"/>
      <c r="D13" s="118"/>
      <c r="E13" s="234"/>
      <c r="F13" s="131"/>
      <c r="G13" s="131"/>
      <c r="H13" s="131"/>
      <c r="I13" s="222"/>
      <c r="J13" s="169"/>
      <c r="K13" s="131"/>
      <c r="L13" s="119"/>
    </row>
    <row r="14" spans="1:12" ht="15.75" customHeight="1">
      <c r="A14" s="140" t="s">
        <v>83</v>
      </c>
      <c r="B14" s="118"/>
      <c r="C14" s="118"/>
      <c r="D14" s="118"/>
      <c r="E14" s="234"/>
      <c r="F14" s="131"/>
      <c r="G14" s="131"/>
      <c r="H14" s="131"/>
      <c r="I14" s="222"/>
      <c r="J14" s="169"/>
      <c r="K14" s="131"/>
      <c r="L14" s="119"/>
    </row>
    <row r="15" spans="1:12" ht="15.75" customHeight="1">
      <c r="A15" s="122" t="s">
        <v>204</v>
      </c>
      <c r="B15" s="118"/>
      <c r="C15" s="118"/>
      <c r="D15" s="118"/>
      <c r="E15" s="234"/>
      <c r="F15" s="131"/>
      <c r="G15" s="131"/>
      <c r="H15" s="131"/>
      <c r="I15" s="222"/>
      <c r="J15" s="169"/>
      <c r="K15" s="131"/>
      <c r="L15" s="119"/>
    </row>
    <row r="16" spans="1:12" ht="15.75" customHeight="1">
      <c r="A16" s="120" t="s">
        <v>6</v>
      </c>
      <c r="B16" s="118"/>
      <c r="C16" s="118"/>
      <c r="D16" s="118"/>
      <c r="E16" s="234"/>
      <c r="F16" s="131"/>
      <c r="G16" s="131"/>
      <c r="H16" s="131"/>
      <c r="I16" s="222"/>
      <c r="J16" s="169"/>
      <c r="K16" s="131"/>
      <c r="L16" s="119"/>
    </row>
    <row r="17" spans="1:12" s="116" customFormat="1" ht="15.75" customHeight="1">
      <c r="A17" s="72" t="s">
        <v>84</v>
      </c>
      <c r="B17" s="114"/>
      <c r="C17" s="114"/>
      <c r="D17" s="114"/>
      <c r="E17" s="234"/>
      <c r="F17" s="129"/>
      <c r="G17" s="131"/>
      <c r="H17" s="129"/>
      <c r="I17" s="222"/>
      <c r="J17" s="168"/>
      <c r="K17" s="129"/>
      <c r="L17" s="115"/>
    </row>
    <row r="18" spans="1:12" s="116" customFormat="1" ht="15.75" customHeight="1">
      <c r="A18" s="72" t="s">
        <v>85</v>
      </c>
      <c r="B18" s="114"/>
      <c r="C18" s="114"/>
      <c r="D18" s="114"/>
      <c r="E18" s="234"/>
      <c r="F18" s="129"/>
      <c r="G18" s="131"/>
      <c r="H18" s="129"/>
      <c r="I18" s="222"/>
      <c r="J18" s="168"/>
      <c r="K18" s="129"/>
      <c r="L18" s="115"/>
    </row>
    <row r="19" spans="1:12" s="116" customFormat="1" ht="15.75" customHeight="1">
      <c r="A19" s="72" t="s">
        <v>86</v>
      </c>
      <c r="B19" s="114"/>
      <c r="C19" s="114"/>
      <c r="D19" s="114"/>
      <c r="E19" s="234"/>
      <c r="F19" s="129"/>
      <c r="G19" s="131"/>
      <c r="H19" s="129"/>
      <c r="I19" s="222"/>
      <c r="J19" s="168"/>
      <c r="K19" s="129"/>
      <c r="L19" s="115"/>
    </row>
    <row r="20" spans="1:14" s="113" customFormat="1" ht="15.75" customHeight="1">
      <c r="A20" s="110" t="s">
        <v>87</v>
      </c>
      <c r="B20" s="128">
        <f>B21+B45+B54</f>
        <v>2500.0000000000005</v>
      </c>
      <c r="C20" s="128">
        <f>C21+C45+C54</f>
        <v>700</v>
      </c>
      <c r="D20" s="111"/>
      <c r="E20" s="234"/>
      <c r="F20" s="128">
        <f>F21+F45+F54</f>
        <v>2299.9999999999995</v>
      </c>
      <c r="G20" s="128">
        <f>G21+G45+G54</f>
        <v>1994.5900000000001</v>
      </c>
      <c r="H20" s="128"/>
      <c r="I20" s="222"/>
      <c r="J20" s="128">
        <f>J21+J45+J54</f>
        <v>1310.64671</v>
      </c>
      <c r="K20" s="128">
        <f>K21+K45+K54</f>
        <v>708.5393300000001</v>
      </c>
      <c r="L20" s="112"/>
      <c r="M20" s="142"/>
      <c r="N20" s="142"/>
    </row>
    <row r="21" spans="1:13" s="116" customFormat="1" ht="15.75" customHeight="1">
      <c r="A21" s="72" t="s">
        <v>88</v>
      </c>
      <c r="B21" s="129">
        <f>B22+B29+B43+B44</f>
        <v>2329.6800000000003</v>
      </c>
      <c r="C21" s="129">
        <f>C29+C43+C44</f>
        <v>656.4</v>
      </c>
      <c r="D21" s="114"/>
      <c r="E21" s="234"/>
      <c r="F21" s="129">
        <f>F22+F29+F43+F44</f>
        <v>2181.5249999999996</v>
      </c>
      <c r="G21" s="129">
        <f>G22+G29+G43+G44</f>
        <v>1542.0900000000001</v>
      </c>
      <c r="H21" s="129"/>
      <c r="I21" s="222"/>
      <c r="J21" s="129">
        <f>J22+J29+J43+J44</f>
        <v>1247.98122</v>
      </c>
      <c r="K21" s="129">
        <f>K22+K29+K43+K44</f>
        <v>625.8712600000001</v>
      </c>
      <c r="L21" s="115"/>
      <c r="M21" s="142"/>
    </row>
    <row r="22" spans="1:14" s="116" customFormat="1" ht="15.75" customHeight="1">
      <c r="A22" s="73" t="s">
        <v>5</v>
      </c>
      <c r="B22" s="129">
        <f>B23+B25</f>
        <v>1173.48</v>
      </c>
      <c r="C22" s="129"/>
      <c r="D22" s="114"/>
      <c r="E22" s="234"/>
      <c r="F22" s="129">
        <f>F23+F25</f>
        <v>829</v>
      </c>
      <c r="G22" s="129"/>
      <c r="H22" s="129"/>
      <c r="I22" s="222"/>
      <c r="J22" s="129">
        <f>J23+J25</f>
        <v>476.81638000000004</v>
      </c>
      <c r="K22" s="129">
        <f>K23+K25</f>
        <v>0</v>
      </c>
      <c r="L22" s="115"/>
      <c r="M22" s="142"/>
      <c r="N22" s="144"/>
    </row>
    <row r="23" spans="1:13" ht="15.75" customHeight="1">
      <c r="A23" s="74" t="s">
        <v>57</v>
      </c>
      <c r="B23" s="118">
        <v>1005.84</v>
      </c>
      <c r="C23" s="118"/>
      <c r="D23" s="118"/>
      <c r="E23" s="234"/>
      <c r="F23" s="131">
        <v>685.84</v>
      </c>
      <c r="G23" s="131"/>
      <c r="H23" s="131"/>
      <c r="I23" s="222"/>
      <c r="J23" s="131">
        <v>406.06438</v>
      </c>
      <c r="K23" s="131"/>
      <c r="L23" s="119"/>
      <c r="M23" s="142"/>
    </row>
    <row r="24" spans="1:13" ht="15.75" customHeight="1">
      <c r="A24" s="74" t="s">
        <v>89</v>
      </c>
      <c r="B24" s="118"/>
      <c r="C24" s="118"/>
      <c r="D24" s="118"/>
      <c r="E24" s="234"/>
      <c r="F24" s="131"/>
      <c r="G24" s="131"/>
      <c r="H24" s="131"/>
      <c r="I24" s="222"/>
      <c r="J24" s="131"/>
      <c r="K24" s="131"/>
      <c r="L24" s="119"/>
      <c r="M24" s="142"/>
    </row>
    <row r="25" spans="1:13" ht="15.75" customHeight="1">
      <c r="A25" s="74" t="s">
        <v>59</v>
      </c>
      <c r="B25" s="118">
        <v>167.64</v>
      </c>
      <c r="C25" s="118"/>
      <c r="D25" s="118"/>
      <c r="E25" s="234"/>
      <c r="F25" s="131">
        <v>143.16</v>
      </c>
      <c r="G25" s="131"/>
      <c r="H25" s="131"/>
      <c r="I25" s="222"/>
      <c r="J25" s="131">
        <v>70.752</v>
      </c>
      <c r="K25" s="131"/>
      <c r="L25" s="119"/>
      <c r="M25" s="142"/>
    </row>
    <row r="26" spans="1:13" ht="15.75" customHeight="1">
      <c r="A26" s="74" t="s">
        <v>58</v>
      </c>
      <c r="B26" s="118"/>
      <c r="C26" s="118"/>
      <c r="D26" s="118"/>
      <c r="E26" s="234"/>
      <c r="F26" s="131"/>
      <c r="G26" s="131"/>
      <c r="H26" s="131"/>
      <c r="I26" s="222"/>
      <c r="J26" s="131"/>
      <c r="K26" s="131"/>
      <c r="L26" s="119"/>
      <c r="M26" s="142"/>
    </row>
    <row r="27" spans="1:13" ht="15.75" customHeight="1">
      <c r="A27" s="74" t="s">
        <v>90</v>
      </c>
      <c r="B27" s="118"/>
      <c r="C27" s="118"/>
      <c r="D27" s="118"/>
      <c r="E27" s="234"/>
      <c r="F27" s="131"/>
      <c r="G27" s="131"/>
      <c r="H27" s="131"/>
      <c r="I27" s="222"/>
      <c r="J27" s="131"/>
      <c r="K27" s="131"/>
      <c r="L27" s="119"/>
      <c r="M27" s="142"/>
    </row>
    <row r="28" spans="1:13" ht="15.75" customHeight="1">
      <c r="A28" s="74" t="s">
        <v>91</v>
      </c>
      <c r="B28" s="118"/>
      <c r="C28" s="118"/>
      <c r="D28" s="118"/>
      <c r="E28" s="234"/>
      <c r="F28" s="131"/>
      <c r="G28" s="131"/>
      <c r="H28" s="131"/>
      <c r="I28" s="222"/>
      <c r="J28" s="131"/>
      <c r="K28" s="131"/>
      <c r="L28" s="119"/>
      <c r="M28" s="142"/>
    </row>
    <row r="29" spans="1:13" s="116" customFormat="1" ht="15.75" customHeight="1">
      <c r="A29" s="73" t="s">
        <v>2</v>
      </c>
      <c r="B29" s="129">
        <f>B30+B31+B32+B33+B34+B37+B39+B36</f>
        <v>1018.7</v>
      </c>
      <c r="C29" s="129">
        <f>C30+C31+C32+C33+C34+C37+C39+C36</f>
        <v>656.4</v>
      </c>
      <c r="D29" s="114"/>
      <c r="E29" s="234"/>
      <c r="F29" s="129">
        <f>F30+F31+F32+F33+F34+F37+F39+F36</f>
        <v>1317.923</v>
      </c>
      <c r="G29" s="129">
        <f>G30+G31+G32+G33+G34+G37+G39+G36+G35</f>
        <v>1485.5900000000001</v>
      </c>
      <c r="H29" s="129"/>
      <c r="I29" s="222"/>
      <c r="J29" s="129">
        <f>J30+J31+J32+J33+J34+J37+J39+J36+J35</f>
        <v>742.62263</v>
      </c>
      <c r="K29" s="129">
        <f>K30+K31+K32+K33+K34+K37+K39+K36+K35</f>
        <v>580.34842</v>
      </c>
      <c r="L29" s="115"/>
      <c r="M29" s="142"/>
    </row>
    <row r="30" spans="1:13" ht="15.75" customHeight="1">
      <c r="A30" s="74" t="s">
        <v>92</v>
      </c>
      <c r="B30" s="118">
        <v>198.7</v>
      </c>
      <c r="C30" s="118">
        <v>150</v>
      </c>
      <c r="D30" s="118"/>
      <c r="E30" s="234"/>
      <c r="F30" s="132">
        <v>280.7</v>
      </c>
      <c r="G30" s="131">
        <v>460</v>
      </c>
      <c r="H30" s="131"/>
      <c r="I30" s="222"/>
      <c r="J30" s="131">
        <v>251.66094</v>
      </c>
      <c r="K30" s="131">
        <v>195.47849</v>
      </c>
      <c r="L30" s="119"/>
      <c r="M30" s="142"/>
    </row>
    <row r="31" spans="1:13" ht="15.75" customHeight="1">
      <c r="A31" s="74" t="s">
        <v>93</v>
      </c>
      <c r="B31" s="123">
        <v>30</v>
      </c>
      <c r="C31" s="118"/>
      <c r="D31" s="118"/>
      <c r="E31" s="234"/>
      <c r="F31" s="132">
        <v>30</v>
      </c>
      <c r="G31" s="131">
        <v>30</v>
      </c>
      <c r="H31" s="131"/>
      <c r="I31" s="222"/>
      <c r="J31" s="131">
        <v>28.44325</v>
      </c>
      <c r="K31" s="131">
        <v>10.82028</v>
      </c>
      <c r="L31" s="119"/>
      <c r="M31" s="142"/>
    </row>
    <row r="32" spans="1:13" ht="15.75" customHeight="1">
      <c r="A32" s="74" t="s">
        <v>94</v>
      </c>
      <c r="B32" s="118">
        <v>552.3</v>
      </c>
      <c r="C32" s="118">
        <v>100</v>
      </c>
      <c r="D32" s="118"/>
      <c r="E32" s="234"/>
      <c r="F32" s="131">
        <v>135.68</v>
      </c>
      <c r="G32" s="131">
        <v>270</v>
      </c>
      <c r="H32" s="131"/>
      <c r="I32" s="222"/>
      <c r="J32" s="131">
        <v>73.66294</v>
      </c>
      <c r="K32" s="131">
        <v>167.92494</v>
      </c>
      <c r="L32" s="119"/>
      <c r="M32" s="142"/>
    </row>
    <row r="33" spans="1:13" ht="15.75" customHeight="1">
      <c r="A33" s="74" t="s">
        <v>95</v>
      </c>
      <c r="B33" s="118">
        <v>22</v>
      </c>
      <c r="C33" s="118">
        <v>10</v>
      </c>
      <c r="D33" s="118"/>
      <c r="E33" s="234"/>
      <c r="F33" s="131">
        <v>22</v>
      </c>
      <c r="G33" s="131">
        <v>13.59</v>
      </c>
      <c r="H33" s="131"/>
      <c r="I33" s="222"/>
      <c r="J33" s="131">
        <v>20.7145</v>
      </c>
      <c r="K33" s="131">
        <v>6.06966</v>
      </c>
      <c r="L33" s="119"/>
      <c r="M33" s="142"/>
    </row>
    <row r="34" spans="1:13" ht="15.75" customHeight="1">
      <c r="A34" s="74" t="s">
        <v>96</v>
      </c>
      <c r="B34" s="118"/>
      <c r="C34" s="118">
        <v>100</v>
      </c>
      <c r="D34" s="118"/>
      <c r="E34" s="234"/>
      <c r="F34" s="131">
        <v>99.728</v>
      </c>
      <c r="G34" s="131">
        <v>170</v>
      </c>
      <c r="H34" s="131"/>
      <c r="I34" s="222"/>
      <c r="J34" s="131">
        <v>102.00531</v>
      </c>
      <c r="K34" s="131">
        <v>33.10593</v>
      </c>
      <c r="L34" s="119"/>
      <c r="M34" s="142"/>
    </row>
    <row r="35" spans="1:13" ht="15.75" customHeight="1">
      <c r="A35" s="74" t="s">
        <v>97</v>
      </c>
      <c r="B35" s="118"/>
      <c r="C35" s="118"/>
      <c r="D35" s="118"/>
      <c r="E35" s="234"/>
      <c r="F35" s="131"/>
      <c r="G35" s="131">
        <v>1.5</v>
      </c>
      <c r="H35" s="131"/>
      <c r="I35" s="222"/>
      <c r="J35" s="131"/>
      <c r="K35" s="131">
        <v>1.464</v>
      </c>
      <c r="L35" s="119"/>
      <c r="M35" s="142"/>
    </row>
    <row r="36" spans="1:13" ht="45">
      <c r="A36" s="74" t="s">
        <v>98</v>
      </c>
      <c r="B36" s="118">
        <v>10</v>
      </c>
      <c r="C36" s="118"/>
      <c r="D36" s="118"/>
      <c r="E36" s="234"/>
      <c r="F36" s="131">
        <v>10</v>
      </c>
      <c r="G36" s="131">
        <v>0.5</v>
      </c>
      <c r="H36" s="131"/>
      <c r="I36" s="222"/>
      <c r="J36" s="131">
        <v>4.63</v>
      </c>
      <c r="K36" s="131">
        <v>0.42</v>
      </c>
      <c r="L36" s="119"/>
      <c r="M36" s="142"/>
    </row>
    <row r="37" spans="1:13" ht="45">
      <c r="A37" s="74" t="s">
        <v>99</v>
      </c>
      <c r="B37" s="118">
        <v>40</v>
      </c>
      <c r="C37" s="118">
        <v>5</v>
      </c>
      <c r="D37" s="118"/>
      <c r="E37" s="234"/>
      <c r="F37" s="131">
        <v>40</v>
      </c>
      <c r="G37" s="131">
        <v>22</v>
      </c>
      <c r="H37" s="131"/>
      <c r="I37" s="222"/>
      <c r="J37" s="131">
        <v>28.241000000000003</v>
      </c>
      <c r="K37" s="131">
        <v>6.124029999999999</v>
      </c>
      <c r="L37" s="119"/>
      <c r="M37" s="142"/>
    </row>
    <row r="38" spans="1:13" ht="30">
      <c r="A38" s="74" t="s">
        <v>117</v>
      </c>
      <c r="B38" s="123"/>
      <c r="C38" s="118"/>
      <c r="D38" s="118"/>
      <c r="E38" s="234"/>
      <c r="F38" s="132"/>
      <c r="G38" s="131"/>
      <c r="H38" s="131"/>
      <c r="I38" s="222"/>
      <c r="J38" s="131"/>
      <c r="K38" s="131"/>
      <c r="L38" s="119"/>
      <c r="M38" s="142"/>
    </row>
    <row r="39" spans="1:13" ht="15.75" customHeight="1">
      <c r="A39" s="141" t="s">
        <v>100</v>
      </c>
      <c r="B39" s="123">
        <v>165.7</v>
      </c>
      <c r="C39" s="118">
        <v>291.4</v>
      </c>
      <c r="D39" s="118"/>
      <c r="E39" s="234"/>
      <c r="F39" s="132">
        <v>699.815</v>
      </c>
      <c r="G39" s="131">
        <v>518</v>
      </c>
      <c r="H39" s="131"/>
      <c r="I39" s="222"/>
      <c r="J39" s="131">
        <v>233.26469</v>
      </c>
      <c r="K39" s="131">
        <v>158.94109000000003</v>
      </c>
      <c r="L39" s="119"/>
      <c r="M39" s="142"/>
    </row>
    <row r="40" spans="1:13" s="116" customFormat="1" ht="15.75" customHeight="1">
      <c r="A40" s="73" t="s">
        <v>101</v>
      </c>
      <c r="B40" s="114"/>
      <c r="C40" s="114"/>
      <c r="D40" s="114"/>
      <c r="E40" s="234"/>
      <c r="F40" s="129"/>
      <c r="G40" s="129"/>
      <c r="H40" s="129"/>
      <c r="I40" s="222"/>
      <c r="J40" s="129"/>
      <c r="K40" s="129"/>
      <c r="L40" s="115"/>
      <c r="M40" s="142"/>
    </row>
    <row r="41" spans="1:13" s="116" customFormat="1" ht="15.75" customHeight="1">
      <c r="A41" s="73" t="s">
        <v>7</v>
      </c>
      <c r="B41" s="114"/>
      <c r="C41" s="114"/>
      <c r="D41" s="114"/>
      <c r="E41" s="234"/>
      <c r="F41" s="129"/>
      <c r="G41" s="129"/>
      <c r="H41" s="129"/>
      <c r="I41" s="222"/>
      <c r="J41" s="129"/>
      <c r="K41" s="129"/>
      <c r="L41" s="115"/>
      <c r="M41" s="142"/>
    </row>
    <row r="42" spans="1:13" s="116" customFormat="1" ht="15.75" customHeight="1">
      <c r="A42" s="73" t="s">
        <v>6</v>
      </c>
      <c r="B42" s="114"/>
      <c r="C42" s="114"/>
      <c r="D42" s="114"/>
      <c r="E42" s="234"/>
      <c r="F42" s="129"/>
      <c r="G42" s="129"/>
      <c r="H42" s="129"/>
      <c r="I42" s="222"/>
      <c r="J42" s="129"/>
      <c r="K42" s="129"/>
      <c r="L42" s="115"/>
      <c r="M42" s="142"/>
    </row>
    <row r="43" spans="1:13" s="116" customFormat="1" ht="15.75" customHeight="1">
      <c r="A43" s="73" t="s">
        <v>8</v>
      </c>
      <c r="B43" s="114">
        <v>10</v>
      </c>
      <c r="C43" s="114"/>
      <c r="D43" s="114"/>
      <c r="E43" s="234"/>
      <c r="F43" s="129">
        <v>30</v>
      </c>
      <c r="G43" s="129">
        <v>10</v>
      </c>
      <c r="H43" s="129"/>
      <c r="I43" s="222"/>
      <c r="J43" s="129">
        <v>26.5183</v>
      </c>
      <c r="K43" s="129">
        <v>1.62021</v>
      </c>
      <c r="L43" s="115"/>
      <c r="M43" s="142"/>
    </row>
    <row r="44" spans="1:13" s="116" customFormat="1" ht="15.75" customHeight="1">
      <c r="A44" s="73" t="s">
        <v>0</v>
      </c>
      <c r="B44" s="114">
        <v>127.5</v>
      </c>
      <c r="C44" s="114"/>
      <c r="D44" s="114"/>
      <c r="E44" s="234"/>
      <c r="F44" s="129">
        <v>4.602</v>
      </c>
      <c r="G44" s="129">
        <v>46.5</v>
      </c>
      <c r="H44" s="129"/>
      <c r="I44" s="222"/>
      <c r="J44" s="129">
        <v>2.02391</v>
      </c>
      <c r="K44" s="129">
        <v>43.902629999999995</v>
      </c>
      <c r="L44" s="115"/>
      <c r="M44" s="142"/>
    </row>
    <row r="45" spans="1:13" s="116" customFormat="1" ht="15.75" customHeight="1">
      <c r="A45" s="72" t="s">
        <v>102</v>
      </c>
      <c r="B45" s="129">
        <f>B46+B50+B51+B52</f>
        <v>170.32</v>
      </c>
      <c r="C45" s="129">
        <f>C46+C50+C51+C52</f>
        <v>43.6</v>
      </c>
      <c r="D45" s="114"/>
      <c r="E45" s="234"/>
      <c r="F45" s="129">
        <f>F46+F50+F51+F52</f>
        <v>118.475</v>
      </c>
      <c r="G45" s="129">
        <f>G46+G50+G51+G52</f>
        <v>452.5</v>
      </c>
      <c r="H45" s="129"/>
      <c r="I45" s="222"/>
      <c r="J45" s="129">
        <f>J46+J50+J51+J52</f>
        <v>62.665490000000005</v>
      </c>
      <c r="K45" s="129">
        <f>K46+K50+K51+K52</f>
        <v>82.66807</v>
      </c>
      <c r="L45" s="115"/>
      <c r="M45" s="142"/>
    </row>
    <row r="46" spans="1:13" s="116" customFormat="1" ht="15.75" customHeight="1">
      <c r="A46" s="73" t="s">
        <v>103</v>
      </c>
      <c r="B46" s="114">
        <f>B47+B48+B49</f>
        <v>170.32</v>
      </c>
      <c r="C46" s="114">
        <f>C47+C48+C49</f>
        <v>43.6</v>
      </c>
      <c r="D46" s="114"/>
      <c r="E46" s="234"/>
      <c r="F46" s="114">
        <f>F47+F48+F49</f>
        <v>118.475</v>
      </c>
      <c r="G46" s="114">
        <f>G47+G48+G49</f>
        <v>452.5</v>
      </c>
      <c r="H46" s="129"/>
      <c r="I46" s="222"/>
      <c r="J46" s="114">
        <f>J47+J48+J49</f>
        <v>62.665490000000005</v>
      </c>
      <c r="K46" s="114">
        <f>K47+K48+K49</f>
        <v>82.66807</v>
      </c>
      <c r="L46" s="115"/>
      <c r="M46" s="142"/>
    </row>
    <row r="47" spans="1:13" ht="15.75" customHeight="1">
      <c r="A47" s="74" t="s">
        <v>104</v>
      </c>
      <c r="B47" s="118">
        <v>62.82</v>
      </c>
      <c r="C47" s="124">
        <v>43.6</v>
      </c>
      <c r="D47" s="118"/>
      <c r="E47" s="234"/>
      <c r="F47" s="131">
        <v>50.975</v>
      </c>
      <c r="G47" s="131">
        <v>294</v>
      </c>
      <c r="H47" s="131"/>
      <c r="I47" s="222"/>
      <c r="J47" s="131">
        <v>27.30949</v>
      </c>
      <c r="K47" s="131">
        <v>0.1</v>
      </c>
      <c r="L47" s="119"/>
      <c r="M47" s="142"/>
    </row>
    <row r="48" spans="1:13" ht="15.75" customHeight="1">
      <c r="A48" s="74" t="s">
        <v>105</v>
      </c>
      <c r="B48" s="118">
        <v>107.5</v>
      </c>
      <c r="C48" s="118"/>
      <c r="D48" s="118"/>
      <c r="E48" s="234"/>
      <c r="F48" s="131">
        <v>67.5</v>
      </c>
      <c r="G48" s="131">
        <v>157.62</v>
      </c>
      <c r="H48" s="131"/>
      <c r="I48" s="222"/>
      <c r="J48" s="131">
        <v>35.356</v>
      </c>
      <c r="K48" s="131">
        <v>81.68907</v>
      </c>
      <c r="L48" s="119"/>
      <c r="M48" s="142"/>
    </row>
    <row r="49" spans="1:13" ht="15.75" customHeight="1">
      <c r="A49" s="74" t="s">
        <v>106</v>
      </c>
      <c r="B49" s="118"/>
      <c r="C49" s="118"/>
      <c r="D49" s="118"/>
      <c r="E49" s="234"/>
      <c r="F49" s="131"/>
      <c r="G49" s="131">
        <v>0.88</v>
      </c>
      <c r="H49" s="131"/>
      <c r="I49" s="222"/>
      <c r="J49" s="131"/>
      <c r="K49" s="131">
        <v>0.879</v>
      </c>
      <c r="L49" s="119"/>
      <c r="M49" s="142"/>
    </row>
    <row r="50" spans="1:13" s="116" customFormat="1" ht="15.75" customHeight="1">
      <c r="A50" s="73" t="s">
        <v>107</v>
      </c>
      <c r="B50" s="114"/>
      <c r="C50" s="114"/>
      <c r="D50" s="114"/>
      <c r="E50" s="234"/>
      <c r="F50" s="129"/>
      <c r="G50" s="129"/>
      <c r="H50" s="129"/>
      <c r="I50" s="222"/>
      <c r="J50" s="129"/>
      <c r="K50" s="129"/>
      <c r="L50" s="115"/>
      <c r="M50" s="142"/>
    </row>
    <row r="51" spans="1:13" s="116" customFormat="1" ht="15.75" customHeight="1">
      <c r="A51" s="73" t="s">
        <v>108</v>
      </c>
      <c r="B51" s="114"/>
      <c r="C51" s="114"/>
      <c r="D51" s="114"/>
      <c r="E51" s="234"/>
      <c r="F51" s="129"/>
      <c r="G51" s="129"/>
      <c r="H51" s="129"/>
      <c r="I51" s="222"/>
      <c r="J51" s="129"/>
      <c r="K51" s="129"/>
      <c r="L51" s="115"/>
      <c r="M51" s="142"/>
    </row>
    <row r="52" spans="1:13" s="116" customFormat="1" ht="15.75" customHeight="1">
      <c r="A52" s="73" t="s">
        <v>109</v>
      </c>
      <c r="B52" s="114"/>
      <c r="C52" s="114"/>
      <c r="D52" s="114"/>
      <c r="E52" s="234"/>
      <c r="F52" s="129"/>
      <c r="G52" s="129"/>
      <c r="H52" s="129"/>
      <c r="I52" s="222"/>
      <c r="J52" s="129"/>
      <c r="K52" s="129"/>
      <c r="L52" s="115"/>
      <c r="M52" s="142"/>
    </row>
    <row r="53" spans="1:13" s="116" customFormat="1" ht="15.75" customHeight="1">
      <c r="A53" s="72" t="s">
        <v>110</v>
      </c>
      <c r="B53" s="114"/>
      <c r="C53" s="114"/>
      <c r="D53" s="114"/>
      <c r="E53" s="234"/>
      <c r="F53" s="129"/>
      <c r="G53" s="129"/>
      <c r="H53" s="129"/>
      <c r="I53" s="222"/>
      <c r="J53" s="129"/>
      <c r="K53" s="129"/>
      <c r="L53" s="115"/>
      <c r="M53" s="142"/>
    </row>
    <row r="54" spans="1:13" s="116" customFormat="1" ht="15.75" customHeight="1">
      <c r="A54" s="72" t="s">
        <v>111</v>
      </c>
      <c r="B54" s="114"/>
      <c r="C54" s="114"/>
      <c r="D54" s="114"/>
      <c r="E54" s="234"/>
      <c r="F54" s="129"/>
      <c r="G54" s="129"/>
      <c r="H54" s="129"/>
      <c r="I54" s="222"/>
      <c r="J54" s="129"/>
      <c r="K54" s="129"/>
      <c r="L54" s="115"/>
      <c r="M54" s="142"/>
    </row>
    <row r="55" spans="1:13" s="113" customFormat="1" ht="16.5" customHeight="1" thickBot="1">
      <c r="A55" s="77" t="s">
        <v>112</v>
      </c>
      <c r="B55" s="133">
        <f>B6-B20</f>
        <v>0</v>
      </c>
      <c r="C55" s="133">
        <f>C6-C20</f>
        <v>-100</v>
      </c>
      <c r="D55" s="125"/>
      <c r="E55" s="235"/>
      <c r="F55" s="133">
        <f>F6-F20</f>
        <v>0</v>
      </c>
      <c r="G55" s="133">
        <f>G6-G20</f>
        <v>-1000.5900000000001</v>
      </c>
      <c r="H55" s="133"/>
      <c r="I55" s="223"/>
      <c r="J55" s="170">
        <f>J6-J20</f>
        <v>-710.64671</v>
      </c>
      <c r="K55" s="133">
        <f>K6-K20</f>
        <v>320.02225</v>
      </c>
      <c r="L55" s="126"/>
      <c r="M55" s="142"/>
    </row>
    <row r="56" spans="1:13" ht="32.25" customHeight="1">
      <c r="A56" s="227" t="s">
        <v>155</v>
      </c>
      <c r="B56" s="227"/>
      <c r="C56" s="227"/>
      <c r="D56" s="227"/>
      <c r="E56" s="227"/>
      <c r="F56" s="227"/>
      <c r="G56" s="227"/>
      <c r="H56" s="227"/>
      <c r="I56" s="227"/>
      <c r="J56" s="227"/>
      <c r="K56" s="227"/>
      <c r="L56" s="227"/>
      <c r="M56" s="142"/>
    </row>
    <row r="57" spans="1:13" ht="32.25" customHeight="1">
      <c r="A57" s="228" t="s">
        <v>156</v>
      </c>
      <c r="B57" s="228"/>
      <c r="C57" s="228"/>
      <c r="D57" s="228"/>
      <c r="E57" s="228"/>
      <c r="F57" s="228"/>
      <c r="G57" s="228"/>
      <c r="H57" s="228"/>
      <c r="I57" s="228"/>
      <c r="J57" s="228"/>
      <c r="K57" s="228"/>
      <c r="L57" s="228"/>
      <c r="M57" s="142"/>
    </row>
  </sheetData>
  <sheetProtection/>
  <mergeCells count="11">
    <mergeCell ref="E4:E55"/>
    <mergeCell ref="I4:I55"/>
    <mergeCell ref="B4:D4"/>
    <mergeCell ref="A1:L1"/>
    <mergeCell ref="A4:A5"/>
    <mergeCell ref="A56:L56"/>
    <mergeCell ref="A57:L57"/>
    <mergeCell ref="F4:H4"/>
    <mergeCell ref="J4:L4"/>
    <mergeCell ref="A2:L2"/>
    <mergeCell ref="A3:L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tabColor rgb="FFC00000"/>
  </sheetPr>
  <dimension ref="A1:O12"/>
  <sheetViews>
    <sheetView view="pageBreakPreview" zoomScale="110" zoomScaleSheetLayoutView="110" zoomScalePageLayoutView="0" workbookViewId="0" topLeftCell="A1">
      <selection activeCell="G8" sqref="G8"/>
    </sheetView>
  </sheetViews>
  <sheetFormatPr defaultColWidth="9.140625" defaultRowHeight="15"/>
  <cols>
    <col min="1" max="1" width="23.28125" style="49" bestFit="1" customWidth="1"/>
    <col min="2" max="2" width="11.00390625" style="49" bestFit="1" customWidth="1"/>
    <col min="3" max="3" width="11.421875" style="49" bestFit="1" customWidth="1"/>
    <col min="4" max="4" width="11.8515625" style="49" bestFit="1" customWidth="1"/>
    <col min="5" max="5" width="12.00390625" style="49" bestFit="1" customWidth="1"/>
    <col min="6" max="6" width="11.00390625" style="49" bestFit="1" customWidth="1"/>
    <col min="7" max="7" width="11.421875" style="49" bestFit="1" customWidth="1"/>
    <col min="8" max="8" width="11.8515625" style="49" bestFit="1" customWidth="1"/>
    <col min="9" max="9" width="12.00390625" style="49" bestFit="1" customWidth="1"/>
    <col min="10" max="10" width="12.28125" style="49" bestFit="1" customWidth="1"/>
    <col min="11" max="11" width="14.140625" style="49" customWidth="1"/>
    <col min="12" max="12" width="14.8515625" style="49" customWidth="1"/>
    <col min="13" max="13" width="17.57421875" style="49" customWidth="1"/>
    <col min="14" max="14" width="10.7109375" style="49" bestFit="1" customWidth="1"/>
    <col min="15" max="16384" width="9.140625" style="49" customWidth="1"/>
  </cols>
  <sheetData>
    <row r="1" spans="1:14" ht="31.5" customHeight="1">
      <c r="A1" s="252" t="s">
        <v>122</v>
      </c>
      <c r="B1" s="252"/>
      <c r="C1" s="252"/>
      <c r="D1" s="252"/>
      <c r="E1" s="252"/>
      <c r="F1" s="252"/>
      <c r="G1" s="252"/>
      <c r="H1" s="252"/>
      <c r="I1" s="252"/>
      <c r="J1" s="252"/>
      <c r="K1" s="252"/>
      <c r="L1" s="252"/>
      <c r="M1" s="252"/>
      <c r="N1" s="87"/>
    </row>
    <row r="2" spans="1:13" ht="82.5" customHeight="1">
      <c r="A2" s="201" t="s">
        <v>420</v>
      </c>
      <c r="B2" s="201"/>
      <c r="C2" s="201"/>
      <c r="D2" s="201"/>
      <c r="E2" s="201"/>
      <c r="F2" s="201"/>
      <c r="G2" s="201"/>
      <c r="H2" s="201"/>
      <c r="I2" s="201"/>
      <c r="J2" s="201"/>
      <c r="K2" s="201"/>
      <c r="L2" s="201"/>
      <c r="M2" s="201"/>
    </row>
    <row r="3" spans="1:13" ht="19.5" customHeight="1" thickBot="1">
      <c r="A3" s="202" t="s">
        <v>28</v>
      </c>
      <c r="B3" s="202"/>
      <c r="C3" s="202"/>
      <c r="D3" s="202"/>
      <c r="E3" s="202"/>
      <c r="F3" s="202"/>
      <c r="G3" s="202"/>
      <c r="H3" s="202"/>
      <c r="I3" s="202"/>
      <c r="J3" s="202"/>
      <c r="K3" s="202"/>
      <c r="L3" s="202"/>
      <c r="M3" s="202"/>
    </row>
    <row r="4" spans="1:13" s="56" customFormat="1" ht="15" customHeight="1">
      <c r="A4" s="241" t="s">
        <v>54</v>
      </c>
      <c r="B4" s="238" t="s">
        <v>55</v>
      </c>
      <c r="C4" s="239"/>
      <c r="D4" s="239"/>
      <c r="E4" s="240"/>
      <c r="F4" s="238" t="s">
        <v>139</v>
      </c>
      <c r="G4" s="239"/>
      <c r="H4" s="239"/>
      <c r="I4" s="240"/>
      <c r="J4" s="238" t="s">
        <v>56</v>
      </c>
      <c r="K4" s="239"/>
      <c r="L4" s="239"/>
      <c r="M4" s="240"/>
    </row>
    <row r="5" spans="1:13" s="56" customFormat="1" ht="15" customHeight="1">
      <c r="A5" s="242"/>
      <c r="B5" s="102" t="s">
        <v>135</v>
      </c>
      <c r="C5" s="97" t="s">
        <v>136</v>
      </c>
      <c r="D5" s="97" t="s">
        <v>137</v>
      </c>
      <c r="E5" s="100" t="s">
        <v>138</v>
      </c>
      <c r="F5" s="102" t="s">
        <v>135</v>
      </c>
      <c r="G5" s="97" t="s">
        <v>136</v>
      </c>
      <c r="H5" s="97" t="s">
        <v>137</v>
      </c>
      <c r="I5" s="100" t="s">
        <v>138</v>
      </c>
      <c r="J5" s="138" t="s">
        <v>135</v>
      </c>
      <c r="K5" s="97" t="s">
        <v>136</v>
      </c>
      <c r="L5" s="97" t="s">
        <v>137</v>
      </c>
      <c r="M5" s="100" t="s">
        <v>138</v>
      </c>
    </row>
    <row r="6" spans="1:15" ht="29.25" customHeight="1">
      <c r="A6" s="106" t="s">
        <v>57</v>
      </c>
      <c r="B6" s="107">
        <v>9800</v>
      </c>
      <c r="C6" s="107">
        <v>9463.16</v>
      </c>
      <c r="D6" s="107">
        <v>10200</v>
      </c>
      <c r="E6" s="107"/>
      <c r="F6" s="107">
        <v>116822.78</v>
      </c>
      <c r="G6" s="107">
        <v>152570.43999999997</v>
      </c>
      <c r="H6" s="107">
        <v>169745.15</v>
      </c>
      <c r="I6" s="107"/>
      <c r="J6" s="107">
        <f>F6+B6</f>
        <v>126622.78</v>
      </c>
      <c r="K6" s="107">
        <f>G6+C6</f>
        <v>162033.59999999998</v>
      </c>
      <c r="L6" s="107">
        <f>H6+D6</f>
        <v>179945.15</v>
      </c>
      <c r="M6" s="107">
        <f>I6+E6</f>
        <v>0</v>
      </c>
      <c r="O6" s="105"/>
    </row>
    <row r="7" spans="1:13" ht="29.25" customHeight="1">
      <c r="A7" s="106" t="s">
        <v>58</v>
      </c>
      <c r="B7" s="107"/>
      <c r="C7" s="107"/>
      <c r="D7" s="107"/>
      <c r="E7" s="107"/>
      <c r="F7" s="107"/>
      <c r="G7" s="107"/>
      <c r="H7" s="107"/>
      <c r="I7" s="107"/>
      <c r="J7" s="107"/>
      <c r="K7" s="107"/>
      <c r="L7" s="107"/>
      <c r="M7" s="107">
        <f>I7+E7</f>
        <v>0</v>
      </c>
    </row>
    <row r="8" spans="1:13" ht="29.25" customHeight="1">
      <c r="A8" s="106" t="s">
        <v>59</v>
      </c>
      <c r="B8" s="107"/>
      <c r="C8" s="107">
        <v>1500</v>
      </c>
      <c r="D8" s="107">
        <v>3400</v>
      </c>
      <c r="E8" s="107"/>
      <c r="F8" s="107"/>
      <c r="G8" s="107">
        <v>44140</v>
      </c>
      <c r="H8" s="107">
        <v>21712</v>
      </c>
      <c r="I8" s="107"/>
      <c r="J8" s="107">
        <f>F8+B8</f>
        <v>0</v>
      </c>
      <c r="K8" s="107">
        <f>G8+C8</f>
        <v>45640</v>
      </c>
      <c r="L8" s="107">
        <f>H8+D8</f>
        <v>25112</v>
      </c>
      <c r="M8" s="107">
        <f>I8+E8</f>
        <v>0</v>
      </c>
    </row>
    <row r="9" spans="1:14" s="55" customFormat="1" ht="29.25" customHeight="1" thickBot="1">
      <c r="A9" s="101" t="s">
        <v>27</v>
      </c>
      <c r="B9" s="58">
        <f>SUM(B6:B8)</f>
        <v>9800</v>
      </c>
      <c r="C9" s="58">
        <f aca="true" t="shared" si="0" ref="C9:I9">SUM(C6:C8)</f>
        <v>10963.16</v>
      </c>
      <c r="D9" s="58">
        <f t="shared" si="0"/>
        <v>13600</v>
      </c>
      <c r="E9" s="58">
        <f t="shared" si="0"/>
        <v>0</v>
      </c>
      <c r="F9" s="58">
        <f t="shared" si="0"/>
        <v>116822.78</v>
      </c>
      <c r="G9" s="58">
        <f t="shared" si="0"/>
        <v>196710.43999999997</v>
      </c>
      <c r="H9" s="58">
        <f t="shared" si="0"/>
        <v>191457.15</v>
      </c>
      <c r="I9" s="101">
        <f t="shared" si="0"/>
        <v>0</v>
      </c>
      <c r="J9" s="139">
        <f>SUM(J6:J8)</f>
        <v>126622.78</v>
      </c>
      <c r="K9" s="137">
        <f>SUM(K6:K8)</f>
        <v>207673.59999999998</v>
      </c>
      <c r="L9" s="135">
        <f>SUM(L6:L8)</f>
        <v>205057.15</v>
      </c>
      <c r="M9" s="135">
        <f>SUM(M6:M8)</f>
        <v>0</v>
      </c>
      <c r="N9" s="136"/>
    </row>
    <row r="10" spans="1:14" ht="76.5" customHeight="1">
      <c r="A10" s="243" t="s">
        <v>421</v>
      </c>
      <c r="B10" s="244"/>
      <c r="C10" s="244"/>
      <c r="D10" s="244"/>
      <c r="E10" s="244"/>
      <c r="F10" s="244"/>
      <c r="G10" s="244"/>
      <c r="H10" s="244"/>
      <c r="I10" s="244"/>
      <c r="J10" s="244"/>
      <c r="K10" s="244"/>
      <c r="L10" s="244"/>
      <c r="M10" s="244"/>
      <c r="N10" s="105"/>
    </row>
    <row r="11" spans="1:14" ht="60" customHeight="1">
      <c r="A11" s="236" t="s">
        <v>422</v>
      </c>
      <c r="B11" s="237"/>
      <c r="C11" s="237"/>
      <c r="D11" s="237"/>
      <c r="E11" s="237"/>
      <c r="F11" s="237"/>
      <c r="G11" s="237"/>
      <c r="H11" s="237"/>
      <c r="I11" s="237"/>
      <c r="J11" s="237"/>
      <c r="K11" s="237"/>
      <c r="L11" s="237"/>
      <c r="M11" s="237"/>
      <c r="N11" s="105"/>
    </row>
    <row r="12" ht="12.75">
      <c r="N12" s="105"/>
    </row>
  </sheetData>
  <sheetProtection/>
  <mergeCells count="9">
    <mergeCell ref="A2:M2"/>
    <mergeCell ref="A3:M3"/>
    <mergeCell ref="A1:M1"/>
    <mergeCell ref="A11:M11"/>
    <mergeCell ref="B4:E4"/>
    <mergeCell ref="F4:I4"/>
    <mergeCell ref="J4:M4"/>
    <mergeCell ref="A4:A5"/>
    <mergeCell ref="A10:M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tabColor rgb="FFC00000"/>
  </sheetPr>
  <dimension ref="A1:E9"/>
  <sheetViews>
    <sheetView view="pageBreakPreview" zoomScale="120" zoomScaleSheetLayoutView="120" zoomScalePageLayoutView="0" workbookViewId="0" topLeftCell="A1">
      <selection activeCell="A8" sqref="A8:D8"/>
    </sheetView>
  </sheetViews>
  <sheetFormatPr defaultColWidth="9.140625" defaultRowHeight="15"/>
  <cols>
    <col min="1" max="1" width="31.140625" style="49" customWidth="1"/>
    <col min="2" max="2" width="19.00390625" style="49" customWidth="1"/>
    <col min="3" max="3" width="22.421875" style="49" customWidth="1"/>
    <col min="4" max="4" width="35.8515625" style="49" customWidth="1"/>
    <col min="5" max="5" width="9.7109375" style="49" bestFit="1" customWidth="1"/>
    <col min="6" max="16384" width="9.140625" style="49" customWidth="1"/>
  </cols>
  <sheetData>
    <row r="1" spans="1:5" ht="15.75">
      <c r="A1" s="203" t="s">
        <v>123</v>
      </c>
      <c r="B1" s="203"/>
      <c r="C1" s="203"/>
      <c r="D1" s="203"/>
      <c r="E1" s="87"/>
    </row>
    <row r="2" spans="1:4" ht="36" customHeight="1">
      <c r="A2" s="245" t="s">
        <v>428</v>
      </c>
      <c r="B2" s="245"/>
      <c r="C2" s="245"/>
      <c r="D2" s="245"/>
    </row>
    <row r="3" spans="1:4" ht="11.25" customHeight="1" thickBot="1">
      <c r="A3" s="202" t="s">
        <v>28</v>
      </c>
      <c r="B3" s="202"/>
      <c r="C3" s="202"/>
      <c r="D3" s="202"/>
    </row>
    <row r="4" spans="1:4" s="56" customFormat="1" ht="25.5">
      <c r="A4" s="150" t="s">
        <v>54</v>
      </c>
      <c r="B4" s="151" t="s">
        <v>55</v>
      </c>
      <c r="C4" s="151" t="s">
        <v>139</v>
      </c>
      <c r="D4" s="152" t="s">
        <v>56</v>
      </c>
    </row>
    <row r="5" spans="1:4" ht="35.25" customHeight="1">
      <c r="A5" s="57" t="s">
        <v>60</v>
      </c>
      <c r="B5" s="48"/>
      <c r="C5" s="310">
        <v>37209</v>
      </c>
      <c r="D5" s="311">
        <f>B5+C5</f>
        <v>37209</v>
      </c>
    </row>
    <row r="6" spans="1:5" ht="35.25" customHeight="1">
      <c r="A6" s="57" t="s">
        <v>61</v>
      </c>
      <c r="B6" s="48"/>
      <c r="C6" s="310">
        <v>3784.53</v>
      </c>
      <c r="D6" s="311">
        <f>B6+C6</f>
        <v>3784.53</v>
      </c>
      <c r="E6" s="105"/>
    </row>
    <row r="7" spans="1:5" s="55" customFormat="1" ht="35.25" customHeight="1" thickBot="1">
      <c r="A7" s="58" t="s">
        <v>27</v>
      </c>
      <c r="B7" s="59">
        <f>SUM(B5:B6)</f>
        <v>0</v>
      </c>
      <c r="C7" s="312">
        <f>SUM(C5:C6)</f>
        <v>40993.53</v>
      </c>
      <c r="D7" s="312">
        <f>SUM(D5:D6)</f>
        <v>40993.53</v>
      </c>
      <c r="E7" s="136"/>
    </row>
    <row r="8" spans="1:5" s="55" customFormat="1" ht="71.25" customHeight="1">
      <c r="A8" s="307" t="s">
        <v>579</v>
      </c>
      <c r="B8" s="307"/>
      <c r="C8" s="307"/>
      <c r="D8" s="307"/>
      <c r="E8" s="136"/>
    </row>
    <row r="9" spans="1:4" ht="58.5" customHeight="1">
      <c r="A9" s="308" t="s">
        <v>578</v>
      </c>
      <c r="B9" s="309"/>
      <c r="C9" s="309"/>
      <c r="D9" s="309"/>
    </row>
  </sheetData>
  <sheetProtection/>
  <mergeCells count="5">
    <mergeCell ref="A2:D2"/>
    <mergeCell ref="A3:D3"/>
    <mergeCell ref="A1:D1"/>
    <mergeCell ref="A9:D9"/>
    <mergeCell ref="A8:D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DV27"/>
  <sheetViews>
    <sheetView view="pageBreakPreview" zoomScale="110" zoomScaleSheetLayoutView="110" zoomScalePageLayoutView="0" workbookViewId="0" topLeftCell="A1">
      <selection activeCell="A1" sqref="A1:C1"/>
    </sheetView>
  </sheetViews>
  <sheetFormatPr defaultColWidth="9.140625" defaultRowHeight="15"/>
  <cols>
    <col min="1" max="1" width="20.140625" style="61" customWidth="1"/>
    <col min="2" max="2" width="54.421875" style="61" customWidth="1"/>
    <col min="3" max="3" width="43.28125" style="61" customWidth="1"/>
    <col min="4" max="16384" width="9.140625" style="61" customWidth="1"/>
  </cols>
  <sheetData>
    <row r="1" spans="1:4" ht="27" customHeight="1">
      <c r="A1" s="252" t="s">
        <v>124</v>
      </c>
      <c r="B1" s="252"/>
      <c r="C1" s="252"/>
      <c r="D1" s="87"/>
    </row>
    <row r="2" spans="1:6" s="30" customFormat="1" ht="78.75" customHeight="1" thickBot="1">
      <c r="A2" s="246" t="s">
        <v>65</v>
      </c>
      <c r="B2" s="246"/>
      <c r="C2" s="246"/>
      <c r="E2" s="64"/>
      <c r="F2" s="64"/>
    </row>
    <row r="3" spans="1:3" s="65" customFormat="1" ht="31.5" customHeight="1">
      <c r="A3" s="89" t="s">
        <v>39</v>
      </c>
      <c r="B3" s="90" t="s">
        <v>64</v>
      </c>
      <c r="C3" s="91" t="s">
        <v>63</v>
      </c>
    </row>
    <row r="4" spans="1:48" s="63" customFormat="1" ht="13.5">
      <c r="A4" s="92"/>
      <c r="B4" s="62"/>
      <c r="C4" s="93"/>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48" s="63" customFormat="1" ht="13.5">
      <c r="A5" s="92"/>
      <c r="B5" s="62"/>
      <c r="C5" s="93"/>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48" s="63" customFormat="1" ht="13.5">
      <c r="A6" s="92"/>
      <c r="B6" s="62"/>
      <c r="C6" s="93"/>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126" s="63" customFormat="1" ht="13.5">
      <c r="A7" s="92"/>
      <c r="B7" s="62"/>
      <c r="C7" s="93"/>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row>
    <row r="8" spans="1:48" s="63" customFormat="1" ht="13.5">
      <c r="A8" s="92"/>
      <c r="B8" s="62"/>
      <c r="C8" s="93"/>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row>
    <row r="9" spans="1:48" s="63" customFormat="1" ht="13.5">
      <c r="A9" s="92"/>
      <c r="B9" s="62"/>
      <c r="C9" s="93"/>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row>
    <row r="10" spans="1:48" s="63" customFormat="1" ht="13.5">
      <c r="A10" s="92"/>
      <c r="B10" s="62"/>
      <c r="C10" s="93"/>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48" s="63" customFormat="1" ht="13.5">
      <c r="A11" s="92"/>
      <c r="B11" s="62"/>
      <c r="C11" s="93"/>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row>
    <row r="12" spans="1:48" s="63" customFormat="1" ht="13.5">
      <c r="A12" s="92"/>
      <c r="B12" s="62"/>
      <c r="C12" s="93"/>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126" s="63" customFormat="1" ht="13.5">
      <c r="A13" s="92"/>
      <c r="B13" s="62"/>
      <c r="C13" s="93"/>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row>
    <row r="14" spans="1:126" s="63" customFormat="1" ht="13.5">
      <c r="A14" s="92"/>
      <c r="B14" s="62"/>
      <c r="C14" s="93"/>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row>
    <row r="15" spans="1:126" s="63" customFormat="1" ht="13.5">
      <c r="A15" s="92"/>
      <c r="B15" s="62"/>
      <c r="C15" s="93"/>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row>
    <row r="16" spans="1:126" s="63" customFormat="1" ht="13.5">
      <c r="A16" s="92"/>
      <c r="B16" s="62"/>
      <c r="C16" s="93"/>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row>
    <row r="17" spans="1:126" s="63" customFormat="1" ht="13.5">
      <c r="A17" s="92"/>
      <c r="B17" s="62"/>
      <c r="C17" s="93"/>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row>
    <row r="18" spans="1:126" s="63" customFormat="1" ht="13.5">
      <c r="A18" s="92"/>
      <c r="B18" s="62"/>
      <c r="C18" s="93"/>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row>
    <row r="19" spans="1:126" s="63" customFormat="1" ht="13.5">
      <c r="A19" s="92"/>
      <c r="B19" s="62"/>
      <c r="C19" s="93"/>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row>
    <row r="20" spans="1:126" s="63" customFormat="1" ht="13.5">
      <c r="A20" s="92"/>
      <c r="B20" s="62"/>
      <c r="C20" s="93"/>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row>
    <row r="21" spans="1:126" s="63" customFormat="1" ht="13.5">
      <c r="A21" s="92"/>
      <c r="B21" s="62"/>
      <c r="C21" s="93"/>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row>
    <row r="22" spans="1:126" s="63" customFormat="1" ht="13.5">
      <c r="A22" s="92"/>
      <c r="B22" s="62"/>
      <c r="C22" s="93"/>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row>
    <row r="23" spans="1:126" s="63" customFormat="1" ht="13.5">
      <c r="A23" s="92"/>
      <c r="B23" s="62"/>
      <c r="C23" s="93"/>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row>
    <row r="24" spans="1:126" s="63" customFormat="1" ht="13.5">
      <c r="A24" s="92"/>
      <c r="B24" s="62"/>
      <c r="C24" s="93"/>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row>
    <row r="25" spans="1:126" s="63" customFormat="1" ht="13.5">
      <c r="A25" s="92"/>
      <c r="B25" s="62"/>
      <c r="C25" s="93"/>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row>
    <row r="26" spans="1:126" s="63" customFormat="1" ht="14.25" thickBot="1">
      <c r="A26" s="94"/>
      <c r="B26" s="95"/>
      <c r="C26" s="96"/>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row>
    <row r="27" spans="1:3" ht="34.5" customHeight="1">
      <c r="A27" s="204" t="s">
        <v>133</v>
      </c>
      <c r="B27" s="204"/>
      <c r="C27" s="204"/>
    </row>
  </sheetData>
  <sheetProtection/>
  <mergeCells count="3">
    <mergeCell ref="A2:C2"/>
    <mergeCell ref="A1:C1"/>
    <mergeCell ref="A27:C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2013-10-03T14:29:15Z</cp:lastPrinted>
  <dcterms:created xsi:type="dcterms:W3CDTF">2009-04-27T08:15:56Z</dcterms:created>
  <dcterms:modified xsi:type="dcterms:W3CDTF">2015-11-04T13:24:30Z</dcterms:modified>
  <cp:category/>
  <cp:version/>
  <cp:contentType/>
  <cp:contentStatus/>
</cp:coreProperties>
</file>